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elle1" sheetId="1" r:id="rId1"/>
    <sheet name="Tabelle2" sheetId="2" r:id="rId2"/>
    <sheet name="Tabelle4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<sst xmlns="http://schemas.openxmlformats.org/spreadsheetml/2006/main" count="118" uniqueCount="97">
  <si>
    <t xml:space="preserve">Anlage 1 </t>
  </si>
  <si>
    <t>Verwaltungsgemeinschaftsumlage gem § 7 Verwaltungsgemeinschaftsvereinbarung</t>
  </si>
  <si>
    <t>Amtsbereich</t>
  </si>
  <si>
    <t>Personalkosten
Verwaltung</t>
  </si>
  <si>
    <t>Sachkosten
Verwaltung</t>
  </si>
  <si>
    <t>./. Einnahmen</t>
  </si>
  <si>
    <t>Saldo</t>
  </si>
  <si>
    <t>Umlage 82%
der anrechenb.
Kosten</t>
  </si>
  <si>
    <t>Gemeindeorgane</t>
  </si>
  <si>
    <t>Hauptamt 
einschl. Rathaus</t>
  </si>
  <si>
    <t>Standesamt</t>
  </si>
  <si>
    <t>Kämmerei</t>
  </si>
  <si>
    <t>ROA einschl. 
EMA u.FFW</t>
  </si>
  <si>
    <t>Kultus</t>
  </si>
  <si>
    <t>Bauamt</t>
  </si>
  <si>
    <t>Gesamtaufwand/
Umlagebetrag</t>
  </si>
  <si>
    <t>Euro/Einw.</t>
  </si>
  <si>
    <t>Summe Mitgl.gem.</t>
  </si>
  <si>
    <t>17.182 Gesamteinwohner für die Verwaltungsgemeinschaft gem. Angaben des Statistischen Landesamtes für die Planung 2005</t>
  </si>
  <si>
    <t>Anteil für
Genthin
14.653 Einw.</t>
  </si>
  <si>
    <t>Anteil für
Tucheim
1.436 Einw.</t>
  </si>
  <si>
    <t>Anteil für
Gladau
730 Einw.</t>
  </si>
  <si>
    <t>Anteil für 
Paplitz
363 Einw.</t>
  </si>
  <si>
    <t>Umlage 2005</t>
  </si>
  <si>
    <t>Differenz zu 2005</t>
  </si>
  <si>
    <t>Kostenbeteiligung Kita und Schule 2006</t>
  </si>
  <si>
    <t xml:space="preserve">Umlageschlüssel Kinder/Gemeinde, Kinder die nicht den drei Gemeinden zuzuordnen sind,  gehen zu Lasten der Trägergemeinde </t>
  </si>
  <si>
    <t>Einrichtung</t>
  </si>
  <si>
    <t>umzulegende 
Kosten</t>
  </si>
  <si>
    <t>Schule</t>
  </si>
  <si>
    <t>Kita</t>
  </si>
  <si>
    <t>Gesamtumlage</t>
  </si>
  <si>
    <t>Anzahl der
Kinder</t>
  </si>
  <si>
    <t>Ermittlung der Kostenerstattung Schule</t>
  </si>
  <si>
    <t>Ermittlung der Kostenerstattung Kita</t>
  </si>
  <si>
    <t>Unterabschnitt 4645 Trägergemeinde</t>
  </si>
  <si>
    <t>HH-Stelle</t>
  </si>
  <si>
    <t>Bezeichnung</t>
  </si>
  <si>
    <t>Planansatz
2005
in Euro</t>
  </si>
  <si>
    <t>Planansatz
2006
in Euro</t>
  </si>
  <si>
    <t>Bezeichung</t>
  </si>
  <si>
    <t>Unterabschnit 21161</t>
  </si>
  <si>
    <t>Gruppierung</t>
  </si>
  <si>
    <t>Einnahmen</t>
  </si>
  <si>
    <t>Benutzungsgebühren</t>
  </si>
  <si>
    <t xml:space="preserve">sonstige Verwaltungs- u.Betriebseinn. </t>
  </si>
  <si>
    <t>Ausgaben</t>
  </si>
  <si>
    <t>Angestelltenvergütung</t>
  </si>
  <si>
    <t>Dienstbezüge Arbeiter</t>
  </si>
  <si>
    <t>Zusatzversorgungskasse Angestellte</t>
  </si>
  <si>
    <t>Zusatzversorgungskasse Arbeiter</t>
  </si>
  <si>
    <t>Sozialversicherung Arbeiter</t>
  </si>
  <si>
    <t>Sozialversicherung  Angestellte</t>
  </si>
  <si>
    <t>Werterhaltung</t>
  </si>
  <si>
    <t>Geräte und Ausrüstungsgegenstände</t>
  </si>
  <si>
    <t>Leistungen durch Dritte Reinigung</t>
  </si>
  <si>
    <t>Energie, Gas, Wasser, Wärme usw.</t>
  </si>
  <si>
    <t>Müll, Fäkalien, Schornsteinfeger ....</t>
  </si>
  <si>
    <t>Reinigungsmaterialien</t>
  </si>
  <si>
    <t>Lehr- und Unterichtsmaterial</t>
  </si>
  <si>
    <t>Arzneimittel</t>
  </si>
  <si>
    <t>Versicherungen</t>
  </si>
  <si>
    <t>Bürobedarf</t>
  </si>
  <si>
    <t>Post- und Fernmeldewesen</t>
  </si>
  <si>
    <t>Zwischensumme</t>
  </si>
  <si>
    <t>Zuschussbedarf</t>
  </si>
  <si>
    <t>Schwimmunterricht</t>
  </si>
  <si>
    <t>2900 6395</t>
  </si>
  <si>
    <t>Schülerbeförderung</t>
  </si>
  <si>
    <t>Elternbeiträge</t>
  </si>
  <si>
    <t>sonstige Verwaltungs- u.Betriebseinn.</t>
  </si>
  <si>
    <t>Erstattungen vom LK JL</t>
  </si>
  <si>
    <t>Zuweisungen gem. KiföG</t>
  </si>
  <si>
    <t>Sozialversicherung Angestellte</t>
  </si>
  <si>
    <t>Unterhaltung der Außenanlagen</t>
  </si>
  <si>
    <t>Leistungen durch Dritte/Reinigung</t>
  </si>
  <si>
    <t>Energie, Wasser, Fremdwärme usw.</t>
  </si>
  <si>
    <t>Müll, Schornsteinfeger usw.</t>
  </si>
  <si>
    <t>Reinigungsmittel</t>
  </si>
  <si>
    <t>Aus- und Weiterbildung</t>
  </si>
  <si>
    <t>Beschäftigungsmaterial</t>
  </si>
  <si>
    <t>Lebensmittel</t>
  </si>
  <si>
    <t>Bücher und Zeitschriften</t>
  </si>
  <si>
    <t>Post- und Fernmeldegebühren</t>
  </si>
  <si>
    <t>Gerichts- und ähnliche Kosten</t>
  </si>
  <si>
    <t>Genthin
15/6</t>
  </si>
  <si>
    <t>Tucheim
18/59</t>
  </si>
  <si>
    <t>Gladau
23/27</t>
  </si>
  <si>
    <t>Paplitz
5/9</t>
  </si>
  <si>
    <t>Umlage für Kita</t>
  </si>
  <si>
    <t>Umlage für Schule</t>
  </si>
  <si>
    <t>Anschaffung von 4 Computern</t>
  </si>
  <si>
    <t>Anschaff.v. Gaderobenschränke/Tische/Stühle</t>
  </si>
  <si>
    <t>Anlage 2</t>
  </si>
  <si>
    <t>Anlage 3</t>
  </si>
  <si>
    <t>Anlage 4</t>
  </si>
  <si>
    <t>Beschlussvorlage B 008/04-09 GA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</si>
</sst>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14.8515625" style="0" customWidth="1"/>
    <col min="2" max="2" width="14.7109375" style="0" customWidth="1"/>
    <col min="4" max="4" width="13.7109375" style="0" customWidth="1"/>
    <col min="7" max="7" width="11.7109375" style="0" bestFit="1" customWidth="1"/>
    <col min="9" max="9" width="11.7109375" style="0" bestFit="1" customWidth="1"/>
    <col min="11" max="11" width="11.7109375" style="0" bestFit="1" customWidth="1"/>
  </cols>
  <sheetData>
    <row r="3" spans="1:2" ht="12.75">
      <c r="A3" s="1" t="s">
        <v>0</v>
      </c>
      <c r="B3" s="1"/>
    </row>
    <row r="4" spans="1:2" ht="12.75">
      <c r="A4" s="1" t="s">
        <v>96</v>
      </c>
      <c r="B4" s="1"/>
    </row>
    <row r="6" spans="1:9" ht="12.75">
      <c r="A6" s="1" t="s">
        <v>1</v>
      </c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 hidden="1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 t="s">
        <v>18</v>
      </c>
      <c r="B9" s="1"/>
      <c r="C9" s="1"/>
      <c r="D9" s="1"/>
      <c r="E9" s="1"/>
      <c r="F9" s="1"/>
      <c r="G9" s="1"/>
      <c r="H9" s="1"/>
      <c r="I9" s="1"/>
    </row>
    <row r="10" spans="1:9" ht="12.75">
      <c r="A10" s="2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4" spans="1:10" ht="63.75">
      <c r="A14" s="3" t="s">
        <v>2</v>
      </c>
      <c r="B14" s="4" t="s">
        <v>3</v>
      </c>
      <c r="C14" s="5" t="s">
        <v>4</v>
      </c>
      <c r="D14" s="3" t="s">
        <v>5</v>
      </c>
      <c r="E14" s="3" t="s">
        <v>6</v>
      </c>
      <c r="F14" s="4" t="s">
        <v>7</v>
      </c>
      <c r="G14" s="4" t="s">
        <v>19</v>
      </c>
      <c r="H14" s="4" t="s">
        <v>20</v>
      </c>
      <c r="I14" s="4" t="s">
        <v>21</v>
      </c>
      <c r="J14" s="4" t="s">
        <v>22</v>
      </c>
    </row>
    <row r="15" spans="1:10" ht="12.75">
      <c r="A15" s="6"/>
      <c r="B15" s="7"/>
      <c r="C15" s="8"/>
      <c r="D15" s="6"/>
      <c r="E15" s="6"/>
      <c r="F15" s="7"/>
      <c r="G15" s="7"/>
      <c r="H15" s="7"/>
      <c r="I15" s="7"/>
      <c r="J15" s="7"/>
    </row>
    <row r="16" spans="1:10" ht="12.75">
      <c r="A16" s="6" t="s">
        <v>8</v>
      </c>
      <c r="B16" s="9">
        <v>246200</v>
      </c>
      <c r="C16" s="9">
        <v>2700</v>
      </c>
      <c r="D16" s="9">
        <v>0</v>
      </c>
      <c r="E16" s="9">
        <f aca="true" t="shared" si="0" ref="E16:E23">B16+C16-D16</f>
        <v>248900</v>
      </c>
      <c r="F16" s="9">
        <f aca="true" t="shared" si="1" ref="F16:F23">E16*82/100</f>
        <v>204098</v>
      </c>
      <c r="G16" s="9">
        <f aca="true" t="shared" si="2" ref="G16:G23">F16/17182*14653</f>
        <v>174057.03608427424</v>
      </c>
      <c r="H16" s="9">
        <f aca="true" t="shared" si="3" ref="H16:H23">F16/17182*1436</f>
        <v>17057.66080782214</v>
      </c>
      <c r="I16" s="9">
        <f aca="true" t="shared" si="4" ref="I16:I23">F16/17182*730</f>
        <v>8671.37353043883</v>
      </c>
      <c r="J16" s="9">
        <f aca="true" t="shared" si="5" ref="J16:J23">F16/17182*363</f>
        <v>4311.929577464788</v>
      </c>
    </row>
    <row r="17" spans="1:10" ht="25.5">
      <c r="A17" s="7" t="s">
        <v>9</v>
      </c>
      <c r="B17" s="9">
        <v>746400</v>
      </c>
      <c r="C17" s="9">
        <v>277800</v>
      </c>
      <c r="D17" s="9">
        <v>5200</v>
      </c>
      <c r="E17" s="9">
        <f t="shared" si="0"/>
        <v>1019000</v>
      </c>
      <c r="F17" s="9">
        <f t="shared" si="1"/>
        <v>835580</v>
      </c>
      <c r="G17" s="9">
        <f t="shared" si="2"/>
        <v>712591.8833663135</v>
      </c>
      <c r="H17" s="9">
        <f t="shared" si="3"/>
        <v>69834.29635665231</v>
      </c>
      <c r="I17" s="9">
        <f t="shared" si="4"/>
        <v>35500.72168548481</v>
      </c>
      <c r="J17" s="9">
        <f t="shared" si="5"/>
        <v>17653.098591549297</v>
      </c>
    </row>
    <row r="18" spans="1:10" ht="12.75">
      <c r="A18" s="6" t="s">
        <v>10</v>
      </c>
      <c r="B18" s="9">
        <v>92500</v>
      </c>
      <c r="C18" s="9">
        <v>3300</v>
      </c>
      <c r="D18" s="9">
        <v>12000</v>
      </c>
      <c r="E18" s="9">
        <f t="shared" si="0"/>
        <v>83800</v>
      </c>
      <c r="F18" s="9">
        <f t="shared" si="1"/>
        <v>68716</v>
      </c>
      <c r="G18" s="9">
        <f t="shared" si="2"/>
        <v>58601.766267023624</v>
      </c>
      <c r="H18" s="9">
        <f t="shared" si="3"/>
        <v>5742.997089977884</v>
      </c>
      <c r="I18" s="9">
        <f t="shared" si="4"/>
        <v>2919.4901641252472</v>
      </c>
      <c r="J18" s="9">
        <f t="shared" si="5"/>
        <v>1451.7464788732393</v>
      </c>
    </row>
    <row r="19" spans="1:10" ht="12.75">
      <c r="A19" s="6" t="s">
        <v>11</v>
      </c>
      <c r="B19" s="9">
        <v>527200</v>
      </c>
      <c r="C19" s="9">
        <v>66000</v>
      </c>
      <c r="D19" s="9">
        <v>30000</v>
      </c>
      <c r="E19" s="9">
        <f t="shared" si="0"/>
        <v>563200</v>
      </c>
      <c r="F19" s="9">
        <f t="shared" si="1"/>
        <v>461824</v>
      </c>
      <c r="G19" s="9">
        <f t="shared" si="2"/>
        <v>393848.6248399488</v>
      </c>
      <c r="H19" s="9">
        <f t="shared" si="3"/>
        <v>38597.32650448143</v>
      </c>
      <c r="I19" s="9">
        <f t="shared" si="4"/>
        <v>19621.203585147246</v>
      </c>
      <c r="J19" s="9">
        <f t="shared" si="5"/>
        <v>9756.845070422534</v>
      </c>
    </row>
    <row r="20" spans="1:10" ht="25.5">
      <c r="A20" s="7" t="s">
        <v>12</v>
      </c>
      <c r="B20" s="9">
        <v>665500</v>
      </c>
      <c r="C20" s="9">
        <v>129300</v>
      </c>
      <c r="D20" s="9">
        <v>96200</v>
      </c>
      <c r="E20" s="9">
        <f t="shared" si="0"/>
        <v>698600</v>
      </c>
      <c r="F20" s="9">
        <f t="shared" si="1"/>
        <v>572852</v>
      </c>
      <c r="G20" s="9">
        <f t="shared" si="2"/>
        <v>488534.5335816552</v>
      </c>
      <c r="H20" s="9">
        <f t="shared" si="3"/>
        <v>47876.58433244092</v>
      </c>
      <c r="I20" s="9">
        <f t="shared" si="4"/>
        <v>24338.37504365033</v>
      </c>
      <c r="J20" s="9">
        <f t="shared" si="5"/>
        <v>12102.507042253521</v>
      </c>
    </row>
    <row r="21" spans="1:10" ht="12.75">
      <c r="A21" s="6" t="s">
        <v>13</v>
      </c>
      <c r="B21" s="9">
        <v>233700</v>
      </c>
      <c r="C21" s="9">
        <v>1600</v>
      </c>
      <c r="D21" s="9">
        <v>23800</v>
      </c>
      <c r="E21" s="9">
        <f t="shared" si="0"/>
        <v>211500</v>
      </c>
      <c r="F21" s="9">
        <f t="shared" si="1"/>
        <v>173430</v>
      </c>
      <c r="G21" s="9">
        <f t="shared" si="2"/>
        <v>147903.0258409964</v>
      </c>
      <c r="H21" s="9">
        <f t="shared" si="3"/>
        <v>14494.557094633918</v>
      </c>
      <c r="I21" s="9">
        <f t="shared" si="4"/>
        <v>7368.402979862647</v>
      </c>
      <c r="J21" s="9">
        <f t="shared" si="5"/>
        <v>3664.014084507042</v>
      </c>
    </row>
    <row r="22" spans="1:11" ht="12.75">
      <c r="A22" s="6" t="s">
        <v>14</v>
      </c>
      <c r="B22" s="9">
        <v>713200</v>
      </c>
      <c r="C22" s="9">
        <v>9500</v>
      </c>
      <c r="D22" s="9">
        <v>3500</v>
      </c>
      <c r="E22" s="9">
        <f t="shared" si="0"/>
        <v>719200</v>
      </c>
      <c r="F22" s="9">
        <f t="shared" si="1"/>
        <v>589744</v>
      </c>
      <c r="G22" s="9">
        <f t="shared" si="2"/>
        <v>502940.21836805955</v>
      </c>
      <c r="H22" s="9">
        <f t="shared" si="3"/>
        <v>49288.34734023978</v>
      </c>
      <c r="I22" s="9">
        <f t="shared" si="4"/>
        <v>25056.054010010474</v>
      </c>
      <c r="J22" s="9">
        <f t="shared" si="5"/>
        <v>12459.38028169014</v>
      </c>
      <c r="K22" s="11"/>
    </row>
    <row r="23" spans="1:11" ht="25.5">
      <c r="A23" s="7" t="s">
        <v>15</v>
      </c>
      <c r="B23" s="9">
        <f>SUM(B16:B22)</f>
        <v>3224700</v>
      </c>
      <c r="C23" s="9">
        <f>SUM(C16:C22)</f>
        <v>490200</v>
      </c>
      <c r="D23" s="9">
        <f>SUM(D16:D22)</f>
        <v>170700</v>
      </c>
      <c r="E23" s="9">
        <f t="shared" si="0"/>
        <v>3544200</v>
      </c>
      <c r="F23" s="10">
        <f t="shared" si="1"/>
        <v>2906244</v>
      </c>
      <c r="G23" s="10">
        <f t="shared" si="2"/>
        <v>2478477.0883482713</v>
      </c>
      <c r="H23" s="10">
        <f t="shared" si="3"/>
        <v>242891.7695262484</v>
      </c>
      <c r="I23" s="10">
        <f t="shared" si="4"/>
        <v>123475.62099871959</v>
      </c>
      <c r="J23" s="10">
        <f t="shared" si="5"/>
        <v>61399.52112676056</v>
      </c>
      <c r="K23" s="11"/>
    </row>
    <row r="24" spans="1:11" ht="12.75">
      <c r="A24" s="6"/>
      <c r="B24" s="9"/>
      <c r="C24" s="9"/>
      <c r="D24" s="9"/>
      <c r="E24" s="9" t="s">
        <v>16</v>
      </c>
      <c r="F24" s="10">
        <f>F23/17182</f>
        <v>169.14468629961587</v>
      </c>
      <c r="G24" s="10"/>
      <c r="H24" s="10"/>
      <c r="I24" s="10"/>
      <c r="J24" s="10"/>
      <c r="K24" s="11"/>
    </row>
    <row r="25" spans="1:12" ht="12.75">
      <c r="A25" s="6" t="s">
        <v>17</v>
      </c>
      <c r="B25" s="9"/>
      <c r="C25" s="9"/>
      <c r="D25" s="9"/>
      <c r="E25" s="9"/>
      <c r="F25" s="10"/>
      <c r="G25" s="12">
        <v>2478500</v>
      </c>
      <c r="H25" s="12">
        <v>242900</v>
      </c>
      <c r="I25" s="12">
        <v>123500</v>
      </c>
      <c r="J25" s="12">
        <v>61400</v>
      </c>
      <c r="K25" s="13"/>
      <c r="L25" s="14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11"/>
    </row>
    <row r="27" spans="1:11" ht="12.75">
      <c r="A27" s="6" t="s">
        <v>23</v>
      </c>
      <c r="B27" s="6"/>
      <c r="C27" s="6"/>
      <c r="D27" s="6"/>
      <c r="E27" s="6"/>
      <c r="F27" s="6"/>
      <c r="G27" s="9">
        <v>2477800</v>
      </c>
      <c r="H27" s="9">
        <v>241300</v>
      </c>
      <c r="I27" s="9">
        <v>124400</v>
      </c>
      <c r="J27" s="9">
        <v>62900</v>
      </c>
      <c r="K27" s="11"/>
    </row>
    <row r="28" ht="12.75">
      <c r="G28" s="11"/>
    </row>
    <row r="29" spans="1:10" ht="12.75">
      <c r="A29" s="6" t="s">
        <v>24</v>
      </c>
      <c r="B29" s="6"/>
      <c r="C29" s="6"/>
      <c r="D29" s="6"/>
      <c r="E29" s="6"/>
      <c r="F29" s="6"/>
      <c r="G29" s="9">
        <f>SUM(G25-G27)</f>
        <v>700</v>
      </c>
      <c r="H29" s="9">
        <f>SUM(H25-H27)</f>
        <v>1600</v>
      </c>
      <c r="I29" s="9">
        <f>SUM(I25-I27)</f>
        <v>-900</v>
      </c>
      <c r="J29" s="9">
        <f>SUM(J25-J27)</f>
        <v>-1500</v>
      </c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2"/>
  <sheetViews>
    <sheetView workbookViewId="0" topLeftCell="A1">
      <selection activeCell="A4" sqref="A4"/>
    </sheetView>
  </sheetViews>
  <sheetFormatPr defaultColWidth="11.421875" defaultRowHeight="12.75"/>
  <cols>
    <col min="1" max="1" width="19.28125" style="0" customWidth="1"/>
    <col min="2" max="2" width="15.8515625" style="0" customWidth="1"/>
    <col min="3" max="3" width="13.00390625" style="0" customWidth="1"/>
    <col min="4" max="5" width="15.8515625" style="0" customWidth="1"/>
    <col min="6" max="6" width="17.00390625" style="0" customWidth="1"/>
    <col min="7" max="7" width="16.7109375" style="0" customWidth="1"/>
    <col min="8" max="8" width="22.57421875" style="0" customWidth="1"/>
  </cols>
  <sheetData>
    <row r="3" s="1" customFormat="1" ht="12.75">
      <c r="A3" s="1" t="s">
        <v>93</v>
      </c>
    </row>
    <row r="4" s="1" customFormat="1" ht="12.75">
      <c r="A4" s="1" t="s">
        <v>96</v>
      </c>
    </row>
    <row r="5" s="1" customFormat="1" ht="12.75"/>
    <row r="6" s="1" customFormat="1" ht="12.75"/>
    <row r="8" spans="1:3" ht="12.75">
      <c r="A8" s="1" t="s">
        <v>25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2" spans="1:7" ht="12.75">
      <c r="A12" s="1" t="s">
        <v>26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6" spans="1:7" ht="25.5">
      <c r="A16" s="6" t="s">
        <v>27</v>
      </c>
      <c r="B16" s="7" t="s">
        <v>28</v>
      </c>
      <c r="C16" s="7" t="s">
        <v>32</v>
      </c>
      <c r="D16" s="7" t="s">
        <v>85</v>
      </c>
      <c r="E16" s="7" t="s">
        <v>86</v>
      </c>
      <c r="F16" s="7" t="s">
        <v>87</v>
      </c>
      <c r="G16" s="7" t="s">
        <v>88</v>
      </c>
    </row>
    <row r="17" spans="1:8" ht="12.75">
      <c r="A17" s="6" t="s">
        <v>29</v>
      </c>
      <c r="B17" s="9">
        <v>91300</v>
      </c>
      <c r="C17" s="15">
        <v>61</v>
      </c>
      <c r="D17" s="9">
        <f>B17/C17*15</f>
        <v>22450.81967213115</v>
      </c>
      <c r="E17" s="9">
        <f>B17/C17*18</f>
        <v>26940.98360655738</v>
      </c>
      <c r="F17" s="9">
        <f>B17/C17*23</f>
        <v>34424.59016393443</v>
      </c>
      <c r="G17" s="9">
        <f>B17/C17*5</f>
        <v>7483.60655737705</v>
      </c>
      <c r="H17" s="11"/>
    </row>
    <row r="18" spans="1:7" ht="12.75">
      <c r="A18" s="6" t="s">
        <v>30</v>
      </c>
      <c r="B18" s="9">
        <v>151800</v>
      </c>
      <c r="C18" s="15">
        <v>101</v>
      </c>
      <c r="D18" s="9">
        <f>B18/C18*6</f>
        <v>9017.821782178218</v>
      </c>
      <c r="E18" s="9">
        <f>B18/C18*59</f>
        <v>88675.24752475249</v>
      </c>
      <c r="F18" s="9">
        <f>B18/C18*27</f>
        <v>40580.19801980198</v>
      </c>
      <c r="G18" s="9">
        <f>B18/C18*9</f>
        <v>13526.732673267328</v>
      </c>
    </row>
    <row r="19" spans="1:7" ht="12.75">
      <c r="A19" s="3" t="s">
        <v>31</v>
      </c>
      <c r="B19" s="10"/>
      <c r="C19" s="16"/>
      <c r="D19" s="10">
        <f>SUM(D17:D18)</f>
        <v>31468.64145430937</v>
      </c>
      <c r="E19" s="10">
        <f>SUM(E17:E18)</f>
        <v>115616.23113130986</v>
      </c>
      <c r="F19" s="10">
        <f>SUM(F17:F18)</f>
        <v>75004.78818373641</v>
      </c>
      <c r="G19" s="10">
        <f>SUM(G17:G18)</f>
        <v>21010.33923064438</v>
      </c>
    </row>
    <row r="21" spans="1:3" ht="12.75">
      <c r="A21" t="s">
        <v>89</v>
      </c>
      <c r="C21" s="11">
        <f>B18/C18</f>
        <v>1502.970297029703</v>
      </c>
    </row>
    <row r="22" spans="1:3" ht="12.75">
      <c r="A22" t="s">
        <v>90</v>
      </c>
      <c r="C22" s="11">
        <f>B17/C17</f>
        <v>1496.72131147541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61"/>
  <sheetViews>
    <sheetView workbookViewId="0" topLeftCell="A1">
      <selection activeCell="A4" sqref="A4"/>
    </sheetView>
  </sheetViews>
  <sheetFormatPr defaultColWidth="11.421875" defaultRowHeight="12.75"/>
  <cols>
    <col min="1" max="1" width="14.421875" style="0" customWidth="1"/>
    <col min="2" max="2" width="39.00390625" style="0" customWidth="1"/>
    <col min="3" max="3" width="15.7109375" style="0" customWidth="1"/>
    <col min="4" max="4" width="14.8515625" style="0" customWidth="1"/>
  </cols>
  <sheetData>
    <row r="3" spans="1:2" ht="12.75">
      <c r="A3" s="1" t="s">
        <v>95</v>
      </c>
      <c r="B3" s="1"/>
    </row>
    <row r="4" spans="1:2" ht="12.75">
      <c r="A4" s="1" t="s">
        <v>96</v>
      </c>
      <c r="B4" s="1"/>
    </row>
    <row r="8" s="1" customFormat="1" ht="12.75">
      <c r="A8" s="1" t="s">
        <v>34</v>
      </c>
    </row>
    <row r="9" s="1" customFormat="1" ht="12.75"/>
    <row r="10" s="1" customFormat="1" ht="12.75">
      <c r="A10" s="1" t="s">
        <v>35</v>
      </c>
    </row>
    <row r="11" s="1" customFormat="1" ht="12.75"/>
    <row r="12" spans="1:4" ht="38.25">
      <c r="A12" s="3" t="s">
        <v>36</v>
      </c>
      <c r="B12" s="3" t="s">
        <v>37</v>
      </c>
      <c r="C12" s="4" t="s">
        <v>38</v>
      </c>
      <c r="D12" s="4" t="s">
        <v>39</v>
      </c>
    </row>
    <row r="13" spans="1:4" ht="12.75">
      <c r="A13" s="6"/>
      <c r="B13" s="6"/>
      <c r="C13" s="9"/>
      <c r="D13" s="9"/>
    </row>
    <row r="14" spans="1:4" ht="12.75">
      <c r="A14" s="3" t="s">
        <v>43</v>
      </c>
      <c r="B14" s="6"/>
      <c r="C14" s="15"/>
      <c r="D14" s="15"/>
    </row>
    <row r="15" spans="1:4" ht="12.75">
      <c r="A15" s="6">
        <v>1101</v>
      </c>
      <c r="B15" s="6" t="s">
        <v>69</v>
      </c>
      <c r="C15" s="15">
        <v>104800</v>
      </c>
      <c r="D15" s="15">
        <v>107000</v>
      </c>
    </row>
    <row r="16" spans="1:4" ht="12.75">
      <c r="A16" s="6">
        <v>1500</v>
      </c>
      <c r="B16" s="6" t="s">
        <v>70</v>
      </c>
      <c r="C16" s="15">
        <v>100</v>
      </c>
      <c r="D16" s="15">
        <v>100</v>
      </c>
    </row>
    <row r="17" spans="1:4" ht="12.75" hidden="1">
      <c r="A17" s="6"/>
      <c r="B17" s="6"/>
      <c r="C17" s="15"/>
      <c r="D17" s="15"/>
    </row>
    <row r="18" spans="1:4" ht="12.75">
      <c r="A18" s="6">
        <v>1622</v>
      </c>
      <c r="B18" s="6" t="s">
        <v>71</v>
      </c>
      <c r="C18" s="15">
        <v>16500</v>
      </c>
      <c r="D18" s="15">
        <v>10000</v>
      </c>
    </row>
    <row r="19" spans="1:4" ht="12.75">
      <c r="A19" s="6">
        <v>1720</v>
      </c>
      <c r="B19" s="6" t="s">
        <v>72</v>
      </c>
      <c r="C19" s="15">
        <v>181500</v>
      </c>
      <c r="D19" s="15">
        <v>195700</v>
      </c>
    </row>
    <row r="20" spans="1:4" ht="12.75">
      <c r="A20" s="6" t="s">
        <v>64</v>
      </c>
      <c r="B20" s="6"/>
      <c r="C20" s="15">
        <f>SUM(C15:C19)</f>
        <v>302900</v>
      </c>
      <c r="D20" s="15">
        <f>SUM(D15:D19)</f>
        <v>312800</v>
      </c>
    </row>
    <row r="21" spans="1:4" ht="12.75">
      <c r="A21" s="6"/>
      <c r="B21" s="6"/>
      <c r="C21" s="15"/>
      <c r="D21" s="15"/>
    </row>
    <row r="22" spans="1:4" ht="12.75">
      <c r="A22" s="6"/>
      <c r="B22" s="6"/>
      <c r="C22" s="15"/>
      <c r="D22" s="15"/>
    </row>
    <row r="23" spans="1:4" ht="12.75">
      <c r="A23" s="3" t="s">
        <v>46</v>
      </c>
      <c r="B23" s="6"/>
      <c r="C23" s="15"/>
      <c r="D23" s="15"/>
    </row>
    <row r="24" spans="1:4" ht="12.75">
      <c r="A24" s="6">
        <v>4140</v>
      </c>
      <c r="B24" s="6" t="s">
        <v>47</v>
      </c>
      <c r="C24" s="15">
        <v>307700</v>
      </c>
      <c r="D24" s="15">
        <v>319700</v>
      </c>
    </row>
    <row r="25" spans="1:4" ht="12.75">
      <c r="A25" s="6">
        <v>4150</v>
      </c>
      <c r="B25" s="6" t="s">
        <v>48</v>
      </c>
      <c r="C25" s="15">
        <v>2400</v>
      </c>
      <c r="D25" s="15">
        <v>2600</v>
      </c>
    </row>
    <row r="26" spans="1:4" ht="12.75">
      <c r="A26" s="6">
        <v>4340</v>
      </c>
      <c r="B26" s="6" t="s">
        <v>49</v>
      </c>
      <c r="C26" s="15">
        <v>16900</v>
      </c>
      <c r="D26" s="15">
        <v>18700</v>
      </c>
    </row>
    <row r="27" spans="1:4" ht="12.75">
      <c r="A27" s="6">
        <v>4350</v>
      </c>
      <c r="B27" s="6" t="s">
        <v>50</v>
      </c>
      <c r="C27" s="15">
        <v>100</v>
      </c>
      <c r="D27" s="15">
        <v>100</v>
      </c>
    </row>
    <row r="28" spans="1:4" ht="12.75">
      <c r="A28" s="6">
        <v>4440</v>
      </c>
      <c r="B28" s="6" t="s">
        <v>73</v>
      </c>
      <c r="C28" s="15">
        <v>65600</v>
      </c>
      <c r="D28" s="15">
        <v>68300</v>
      </c>
    </row>
    <row r="29" spans="1:4" ht="12.75">
      <c r="A29" s="6">
        <v>4450</v>
      </c>
      <c r="B29" s="6" t="s">
        <v>51</v>
      </c>
      <c r="C29" s="15">
        <v>300</v>
      </c>
      <c r="D29" s="15">
        <v>600</v>
      </c>
    </row>
    <row r="30" spans="1:4" ht="12.75">
      <c r="A30" s="6">
        <v>5000</v>
      </c>
      <c r="B30" s="6" t="s">
        <v>53</v>
      </c>
      <c r="C30" s="15">
        <v>800</v>
      </c>
      <c r="D30" s="15">
        <v>1000</v>
      </c>
    </row>
    <row r="31" spans="1:4" ht="12.75">
      <c r="A31" s="6">
        <v>5002</v>
      </c>
      <c r="B31" s="6" t="s">
        <v>74</v>
      </c>
      <c r="C31" s="15">
        <v>200</v>
      </c>
      <c r="D31" s="15">
        <v>500</v>
      </c>
    </row>
    <row r="32" spans="1:4" ht="12.75">
      <c r="A32" s="6">
        <v>5200</v>
      </c>
      <c r="B32" s="6" t="s">
        <v>54</v>
      </c>
      <c r="C32" s="15">
        <v>1300</v>
      </c>
      <c r="D32" s="15">
        <v>1100</v>
      </c>
    </row>
    <row r="33" spans="1:4" ht="12.75">
      <c r="A33" s="6">
        <v>54000</v>
      </c>
      <c r="B33" s="6" t="s">
        <v>75</v>
      </c>
      <c r="C33" s="15">
        <v>28300</v>
      </c>
      <c r="D33" s="15">
        <v>25000</v>
      </c>
    </row>
    <row r="34" spans="1:4" ht="12.75">
      <c r="A34" s="6">
        <v>5401</v>
      </c>
      <c r="B34" s="6" t="s">
        <v>76</v>
      </c>
      <c r="C34" s="15">
        <v>9600</v>
      </c>
      <c r="D34" s="15">
        <v>12500</v>
      </c>
    </row>
    <row r="35" spans="1:4" ht="12.75">
      <c r="A35" s="6">
        <v>5402</v>
      </c>
      <c r="B35" s="6" t="s">
        <v>77</v>
      </c>
      <c r="C35" s="15">
        <v>400</v>
      </c>
      <c r="D35" s="15">
        <v>1200</v>
      </c>
    </row>
    <row r="36" spans="1:4" ht="12.75">
      <c r="A36" s="6">
        <v>5403</v>
      </c>
      <c r="B36" s="6" t="s">
        <v>78</v>
      </c>
      <c r="C36" s="15">
        <v>200</v>
      </c>
      <c r="D36" s="15">
        <v>800</v>
      </c>
    </row>
    <row r="37" spans="1:4" ht="12.75">
      <c r="A37" s="19">
        <v>5620</v>
      </c>
      <c r="B37" s="19" t="s">
        <v>79</v>
      </c>
      <c r="C37" s="20">
        <v>100</v>
      </c>
      <c r="D37" s="6">
        <v>100</v>
      </c>
    </row>
    <row r="38" spans="1:4" ht="12.75">
      <c r="A38" s="19">
        <v>5701</v>
      </c>
      <c r="B38" s="19" t="s">
        <v>80</v>
      </c>
      <c r="C38" s="20">
        <v>900</v>
      </c>
      <c r="D38" s="6">
        <v>3900</v>
      </c>
    </row>
    <row r="39" spans="1:4" ht="12.75">
      <c r="A39" s="6">
        <v>5800</v>
      </c>
      <c r="B39" s="6" t="s">
        <v>81</v>
      </c>
      <c r="C39" s="15">
        <v>400</v>
      </c>
      <c r="D39" s="6">
        <v>200</v>
      </c>
    </row>
    <row r="40" spans="1:4" ht="12.75">
      <c r="A40" s="6">
        <v>5900</v>
      </c>
      <c r="B40" s="6" t="s">
        <v>60</v>
      </c>
      <c r="C40" s="15">
        <v>200</v>
      </c>
      <c r="D40" s="6">
        <v>200</v>
      </c>
    </row>
    <row r="41" spans="1:4" ht="12.75">
      <c r="A41" s="6">
        <v>6400</v>
      </c>
      <c r="B41" s="6" t="s">
        <v>61</v>
      </c>
      <c r="C41" s="15">
        <v>1000</v>
      </c>
      <c r="D41" s="6">
        <v>1000</v>
      </c>
    </row>
    <row r="42" spans="1:4" ht="12.75">
      <c r="A42" s="6">
        <v>6500</v>
      </c>
      <c r="B42" s="6" t="s">
        <v>62</v>
      </c>
      <c r="C42" s="15">
        <v>100</v>
      </c>
      <c r="D42" s="6">
        <v>100</v>
      </c>
    </row>
    <row r="43" spans="1:4" ht="12.75">
      <c r="A43" s="6">
        <v>6510</v>
      </c>
      <c r="B43" s="6" t="s">
        <v>82</v>
      </c>
      <c r="C43" s="15">
        <v>100</v>
      </c>
      <c r="D43" s="6">
        <v>100</v>
      </c>
    </row>
    <row r="44" spans="1:4" ht="12.75">
      <c r="A44" s="6">
        <v>6520</v>
      </c>
      <c r="B44" s="6" t="s">
        <v>83</v>
      </c>
      <c r="C44" s="15">
        <v>900</v>
      </c>
      <c r="D44" s="6">
        <v>700</v>
      </c>
    </row>
    <row r="45" spans="1:4" ht="12.75">
      <c r="A45" s="6">
        <v>6550</v>
      </c>
      <c r="B45" s="6" t="s">
        <v>84</v>
      </c>
      <c r="C45" s="15">
        <v>400</v>
      </c>
      <c r="D45" s="6">
        <v>0</v>
      </c>
    </row>
    <row r="46" spans="1:4" ht="12.75">
      <c r="A46" s="6">
        <v>9350</v>
      </c>
      <c r="B46" s="6" t="s">
        <v>92</v>
      </c>
      <c r="C46" s="15"/>
      <c r="D46" s="6">
        <v>6100</v>
      </c>
    </row>
    <row r="47" spans="1:4" ht="12.75">
      <c r="A47" s="6" t="s">
        <v>64</v>
      </c>
      <c r="B47" s="6"/>
      <c r="C47" s="15">
        <f>SUM(C24:C46)</f>
        <v>437900</v>
      </c>
      <c r="D47" s="15">
        <f>SUM(D24:D46)</f>
        <v>464500</v>
      </c>
    </row>
    <row r="48" spans="1:4" ht="12.75">
      <c r="A48" s="6"/>
      <c r="B48" s="6"/>
      <c r="C48" s="15"/>
      <c r="D48" s="6"/>
    </row>
    <row r="49" spans="1:4" ht="12.75">
      <c r="A49" s="6" t="s">
        <v>65</v>
      </c>
      <c r="B49" s="6"/>
      <c r="C49" s="15">
        <f>SUM(C47-C20)</f>
        <v>135000</v>
      </c>
      <c r="D49" s="15">
        <f>SUM(D47-D20)</f>
        <v>151700</v>
      </c>
    </row>
    <row r="50" spans="1:4" ht="12.75">
      <c r="A50" s="6"/>
      <c r="B50" s="6"/>
      <c r="C50" s="15"/>
      <c r="D50" s="6"/>
    </row>
    <row r="51" spans="1:4" ht="12.75">
      <c r="A51" s="14"/>
      <c r="B51" s="14"/>
      <c r="C51" s="21"/>
      <c r="D51" s="21"/>
    </row>
    <row r="52" spans="1:4" ht="12.75">
      <c r="A52" s="14"/>
      <c r="B52" s="14"/>
      <c r="C52" s="21"/>
      <c r="D52" s="14"/>
    </row>
    <row r="53" spans="1:4" ht="12.75">
      <c r="A53" s="14"/>
      <c r="B53" s="14"/>
      <c r="C53" s="21"/>
      <c r="D53" s="14"/>
    </row>
    <row r="54" spans="1:4" ht="12.75">
      <c r="A54" s="14"/>
      <c r="B54" s="14"/>
      <c r="C54" s="21"/>
      <c r="D54" s="14"/>
    </row>
    <row r="55" spans="1:4" ht="12.75">
      <c r="A55" s="14"/>
      <c r="B55" s="14"/>
      <c r="C55" s="21"/>
      <c r="D55" s="14"/>
    </row>
    <row r="56" spans="1:4" ht="12.75">
      <c r="A56" s="14"/>
      <c r="B56" s="14"/>
      <c r="C56" s="21"/>
      <c r="D56" s="14"/>
    </row>
    <row r="57" spans="1:4" ht="12.75">
      <c r="A57" s="14"/>
      <c r="B57" s="14"/>
      <c r="C57" s="21"/>
      <c r="D57" s="14"/>
    </row>
    <row r="58" spans="1:4" ht="12.75">
      <c r="A58" s="14"/>
      <c r="B58" s="14"/>
      <c r="C58" s="21"/>
      <c r="D58" s="14"/>
    </row>
    <row r="59" spans="1:4" ht="12.75">
      <c r="A59" s="14"/>
      <c r="B59" s="14"/>
      <c r="C59" s="21"/>
      <c r="D59" s="14"/>
    </row>
    <row r="60" spans="1:4" ht="12.75">
      <c r="A60" s="14"/>
      <c r="B60" s="14"/>
      <c r="C60" s="21"/>
      <c r="D60" s="14"/>
    </row>
    <row r="61" spans="1:4" ht="12.75">
      <c r="A61" s="14"/>
      <c r="B61" s="14"/>
      <c r="C61" s="21"/>
      <c r="D61" s="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50"/>
  <sheetViews>
    <sheetView workbookViewId="0" topLeftCell="A1">
      <selection activeCell="A4" sqref="A4"/>
    </sheetView>
  </sheetViews>
  <sheetFormatPr defaultColWidth="11.421875" defaultRowHeight="12.75"/>
  <cols>
    <col min="1" max="1" width="14.57421875" style="0" customWidth="1"/>
    <col min="2" max="2" width="31.7109375" style="0" customWidth="1"/>
    <col min="3" max="4" width="15.7109375" style="0" customWidth="1"/>
  </cols>
  <sheetData>
    <row r="3" spans="1:2" ht="12.75">
      <c r="A3" s="1" t="s">
        <v>94</v>
      </c>
      <c r="B3" s="1"/>
    </row>
    <row r="4" spans="1:2" ht="12.75">
      <c r="A4" s="1" t="s">
        <v>96</v>
      </c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="1" customFormat="1" ht="12.75">
      <c r="A8" s="1" t="s">
        <v>33</v>
      </c>
    </row>
    <row r="9" s="1" customFormat="1" ht="12.75">
      <c r="A9" s="1" t="s">
        <v>41</v>
      </c>
    </row>
    <row r="11" spans="1:4" ht="38.25">
      <c r="A11" s="3" t="s">
        <v>42</v>
      </c>
      <c r="B11" s="3" t="s">
        <v>40</v>
      </c>
      <c r="C11" s="4" t="s">
        <v>38</v>
      </c>
      <c r="D11" s="4" t="s">
        <v>39</v>
      </c>
    </row>
    <row r="12" spans="1:4" ht="12.75">
      <c r="A12" s="9"/>
      <c r="B12" s="9"/>
      <c r="C12" s="9"/>
      <c r="D12" s="9"/>
    </row>
    <row r="13" spans="1:4" s="1" customFormat="1" ht="12.75">
      <c r="A13" s="10" t="s">
        <v>43</v>
      </c>
      <c r="B13" s="10"/>
      <c r="C13" s="10"/>
      <c r="D13" s="10"/>
    </row>
    <row r="14" spans="1:4" ht="12.75">
      <c r="A14" s="17">
        <v>1100</v>
      </c>
      <c r="B14" s="17" t="s">
        <v>44</v>
      </c>
      <c r="C14" s="15">
        <v>100</v>
      </c>
      <c r="D14" s="15">
        <v>0</v>
      </c>
    </row>
    <row r="15" spans="1:4" ht="12.75">
      <c r="A15" s="17">
        <v>1500</v>
      </c>
      <c r="B15" s="17" t="s">
        <v>45</v>
      </c>
      <c r="C15" s="15">
        <v>100</v>
      </c>
      <c r="D15" s="15">
        <v>0</v>
      </c>
    </row>
    <row r="16" spans="1:4" ht="12.75" hidden="1">
      <c r="A16" s="17"/>
      <c r="B16" s="17"/>
      <c r="C16" s="15"/>
      <c r="D16" s="15"/>
    </row>
    <row r="17" spans="1:4" ht="12.75">
      <c r="A17" s="17" t="s">
        <v>64</v>
      </c>
      <c r="B17" s="17"/>
      <c r="C17" s="15">
        <f>SUM(C14:C16)</f>
        <v>200</v>
      </c>
      <c r="D17" s="15"/>
    </row>
    <row r="18" spans="1:4" ht="12.75">
      <c r="A18" s="17"/>
      <c r="B18" s="17"/>
      <c r="C18" s="15"/>
      <c r="D18" s="15"/>
    </row>
    <row r="19" spans="1:4" ht="12.75">
      <c r="A19" s="17"/>
      <c r="B19" s="17"/>
      <c r="C19" s="15"/>
      <c r="D19" s="15"/>
    </row>
    <row r="20" spans="1:4" ht="12.75">
      <c r="A20" s="18" t="s">
        <v>46</v>
      </c>
      <c r="B20" s="17"/>
      <c r="C20" s="15"/>
      <c r="D20" s="15"/>
    </row>
    <row r="21" spans="1:4" ht="12.75">
      <c r="A21" s="17">
        <v>4140</v>
      </c>
      <c r="B21" s="17" t="s">
        <v>47</v>
      </c>
      <c r="C21" s="15">
        <v>14100</v>
      </c>
      <c r="D21" s="15">
        <v>13600</v>
      </c>
    </row>
    <row r="22" spans="1:4" ht="12.75">
      <c r="A22" s="17">
        <v>4150</v>
      </c>
      <c r="B22" s="17" t="s">
        <v>48</v>
      </c>
      <c r="C22" s="15">
        <v>17900</v>
      </c>
      <c r="D22" s="15">
        <v>15900</v>
      </c>
    </row>
    <row r="23" spans="1:4" ht="12.75">
      <c r="A23" s="17">
        <v>4340</v>
      </c>
      <c r="B23" s="17" t="s">
        <v>49</v>
      </c>
      <c r="C23" s="15">
        <v>800</v>
      </c>
      <c r="D23" s="15">
        <v>900</v>
      </c>
    </row>
    <row r="24" spans="1:4" ht="12.75">
      <c r="A24" s="17">
        <v>4350</v>
      </c>
      <c r="B24" s="17" t="s">
        <v>50</v>
      </c>
      <c r="C24" s="15">
        <v>1000</v>
      </c>
      <c r="D24" s="15">
        <v>1000</v>
      </c>
    </row>
    <row r="25" spans="1:4" ht="12.75">
      <c r="A25" s="17">
        <v>4440</v>
      </c>
      <c r="B25" s="17" t="s">
        <v>52</v>
      </c>
      <c r="C25" s="15">
        <v>3000</v>
      </c>
      <c r="D25" s="15">
        <v>3000</v>
      </c>
    </row>
    <row r="26" spans="1:4" ht="12.75">
      <c r="A26" s="17">
        <v>4450</v>
      </c>
      <c r="B26" s="17" t="s">
        <v>51</v>
      </c>
      <c r="C26" s="15">
        <v>3900</v>
      </c>
      <c r="D26" s="15">
        <v>3600</v>
      </c>
    </row>
    <row r="27" spans="1:4" ht="12.75">
      <c r="A27" s="17">
        <v>5000</v>
      </c>
      <c r="B27" s="17" t="s">
        <v>53</v>
      </c>
      <c r="C27" s="15">
        <v>2000</v>
      </c>
      <c r="D27" s="15">
        <v>2000</v>
      </c>
    </row>
    <row r="28" spans="1:4" ht="12.75">
      <c r="A28" s="17">
        <v>5200</v>
      </c>
      <c r="B28" s="17" t="s">
        <v>54</v>
      </c>
      <c r="C28" s="15">
        <v>1500</v>
      </c>
      <c r="D28" s="15">
        <v>2200</v>
      </c>
    </row>
    <row r="29" spans="1:4" ht="12.75">
      <c r="A29" s="17">
        <v>54000</v>
      </c>
      <c r="B29" s="17" t="s">
        <v>55</v>
      </c>
      <c r="C29" s="15">
        <v>14000</v>
      </c>
      <c r="D29" s="15">
        <v>17000</v>
      </c>
    </row>
    <row r="30" spans="1:4" ht="12.75">
      <c r="A30" s="17">
        <v>5401</v>
      </c>
      <c r="B30" s="17" t="s">
        <v>56</v>
      </c>
      <c r="C30" s="15">
        <v>13000</v>
      </c>
      <c r="D30" s="15">
        <v>13000</v>
      </c>
    </row>
    <row r="31" spans="1:4" ht="12.75">
      <c r="A31" s="17">
        <v>5402</v>
      </c>
      <c r="B31" s="17" t="s">
        <v>57</v>
      </c>
      <c r="C31" s="15">
        <v>4200</v>
      </c>
      <c r="D31" s="15">
        <v>2200</v>
      </c>
    </row>
    <row r="32" spans="1:4" ht="12.75">
      <c r="A32" s="17">
        <v>5403</v>
      </c>
      <c r="B32" s="17" t="s">
        <v>58</v>
      </c>
      <c r="C32" s="15">
        <v>800</v>
      </c>
      <c r="D32" s="15">
        <v>200</v>
      </c>
    </row>
    <row r="33" spans="1:4" ht="12.75">
      <c r="A33" s="17">
        <v>5700</v>
      </c>
      <c r="B33" s="17" t="s">
        <v>59</v>
      </c>
      <c r="C33" s="15">
        <v>1300</v>
      </c>
      <c r="D33" s="15">
        <v>2000</v>
      </c>
    </row>
    <row r="34" spans="1:4" ht="12.75">
      <c r="A34" s="17">
        <v>5900</v>
      </c>
      <c r="B34" s="17" t="s">
        <v>60</v>
      </c>
      <c r="C34" s="15">
        <v>100</v>
      </c>
      <c r="D34" s="15">
        <v>100</v>
      </c>
    </row>
    <row r="35" spans="1:4" ht="12.75">
      <c r="A35" s="17">
        <v>63000</v>
      </c>
      <c r="B35" s="17" t="s">
        <v>66</v>
      </c>
      <c r="C35" s="15">
        <v>500</v>
      </c>
      <c r="D35" s="15">
        <v>1200</v>
      </c>
    </row>
    <row r="36" spans="1:4" ht="12.75">
      <c r="A36" s="17">
        <v>6400</v>
      </c>
      <c r="B36" s="17" t="s">
        <v>61</v>
      </c>
      <c r="C36" s="15">
        <v>1700</v>
      </c>
      <c r="D36" s="15">
        <v>1800</v>
      </c>
    </row>
    <row r="37" spans="1:4" ht="12.75">
      <c r="A37" s="17">
        <v>6500</v>
      </c>
      <c r="B37" s="17" t="s">
        <v>62</v>
      </c>
      <c r="C37" s="15">
        <v>600</v>
      </c>
      <c r="D37" s="15">
        <v>600</v>
      </c>
    </row>
    <row r="38" spans="1:4" ht="12.75">
      <c r="A38" s="17">
        <v>6520</v>
      </c>
      <c r="B38" s="17" t="s">
        <v>63</v>
      </c>
      <c r="C38" s="15">
        <v>1000</v>
      </c>
      <c r="D38" s="15">
        <v>1000</v>
      </c>
    </row>
    <row r="39" spans="1:4" ht="12.75">
      <c r="A39" s="17" t="s">
        <v>67</v>
      </c>
      <c r="B39" s="17" t="s">
        <v>68</v>
      </c>
      <c r="C39" s="15">
        <v>800</v>
      </c>
      <c r="D39" s="15">
        <v>4000</v>
      </c>
    </row>
    <row r="40" spans="1:4" ht="12.75">
      <c r="A40" s="17">
        <v>9350</v>
      </c>
      <c r="B40" s="17" t="s">
        <v>91</v>
      </c>
      <c r="C40" s="15"/>
      <c r="D40" s="15">
        <v>6000</v>
      </c>
    </row>
    <row r="41" spans="1:4" ht="12.75">
      <c r="A41" s="17" t="s">
        <v>64</v>
      </c>
      <c r="B41" s="17"/>
      <c r="C41" s="15">
        <f>SUM(C21:C39)</f>
        <v>82200</v>
      </c>
      <c r="D41" s="15">
        <f>SUM(D21:D40)</f>
        <v>91300</v>
      </c>
    </row>
    <row r="42" spans="1:4" ht="12.75">
      <c r="A42" s="17"/>
      <c r="B42" s="17"/>
      <c r="C42" s="15"/>
      <c r="D42" s="15"/>
    </row>
    <row r="43" spans="1:4" ht="16.5" customHeight="1">
      <c r="A43" s="17" t="s">
        <v>65</v>
      </c>
      <c r="B43" s="17"/>
      <c r="C43" s="15">
        <f>SUM(C41-C17)</f>
        <v>82000</v>
      </c>
      <c r="D43" s="15">
        <v>91300</v>
      </c>
    </row>
    <row r="44" spans="1:4" ht="12.75">
      <c r="A44" s="17"/>
      <c r="B44" s="17"/>
      <c r="C44" s="15"/>
      <c r="D44" s="15"/>
    </row>
    <row r="45" spans="1:4" ht="12.75">
      <c r="A45" s="14"/>
      <c r="B45" s="22"/>
      <c r="C45" s="21"/>
      <c r="D45" s="21"/>
    </row>
    <row r="46" spans="1:4" ht="12.75">
      <c r="A46" s="22"/>
      <c r="B46" s="22"/>
      <c r="C46" s="21"/>
      <c r="D46" s="22"/>
    </row>
    <row r="47" spans="1:4" ht="12.75">
      <c r="A47" s="22"/>
      <c r="B47" s="22"/>
      <c r="C47" s="21"/>
      <c r="D47" s="21"/>
    </row>
    <row r="48" spans="1:4" ht="12.75">
      <c r="A48" s="22"/>
      <c r="B48" s="22"/>
      <c r="C48" s="21"/>
      <c r="D48" s="21"/>
    </row>
    <row r="49" spans="1:4" ht="12.75">
      <c r="A49" s="22"/>
      <c r="B49" s="22"/>
      <c r="C49" s="21"/>
      <c r="D49" s="21"/>
    </row>
    <row r="50" spans="1:4" ht="12.75">
      <c r="A50" s="22"/>
      <c r="B50" s="22"/>
      <c r="C50" s="21"/>
      <c r="D50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Fuhr</dc:creator>
  <cp:keywords/>
  <dc:description/>
  <cp:lastModifiedBy>deutzer</cp:lastModifiedBy>
  <cp:lastPrinted>2005-09-23T07:51:23Z</cp:lastPrinted>
  <dcterms:created xsi:type="dcterms:W3CDTF">2005-09-15T06:11:56Z</dcterms:created>
  <dcterms:modified xsi:type="dcterms:W3CDTF">2005-09-30T08:55:53Z</dcterms:modified>
  <cp:category/>
  <cp:version/>
  <cp:contentType/>
  <cp:contentStatus/>
</cp:coreProperties>
</file>