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<sst xmlns="http://schemas.openxmlformats.org/spreadsheetml/2006/main" count="56" uniqueCount="53">
  <si>
    <t>Anlage zum Beschluss B-015/04-09/GA</t>
  </si>
  <si>
    <t>Abrechnung VWG-Umlage 2005</t>
  </si>
  <si>
    <t>Verwaltungsgemeinschaftsumlage gem § 7 Verwaltungsgemeinschaftsvereinbarung</t>
  </si>
  <si>
    <t>17.528 Gesamteinwohner für die Verwaltungsgemeinschaft gem. Angaben des Statistischen Landesamtes für die Planung 2005</t>
  </si>
  <si>
    <t>Amtsbereich</t>
  </si>
  <si>
    <t>Personalkosten
Verwaltung</t>
  </si>
  <si>
    <t>Sachkosten
Verwaltung</t>
  </si>
  <si>
    <t>./. Einnahmen</t>
  </si>
  <si>
    <t>Saldo</t>
  </si>
  <si>
    <t>Umlage 82%
der anrechenb.
Kosten</t>
  </si>
  <si>
    <t>Anteil für
Genthin
14.944 Einw.</t>
  </si>
  <si>
    <t>Anteil für
Tucheim
1.455 Einw.</t>
  </si>
  <si>
    <t>Anteil für
Gladau
750 Einw.</t>
  </si>
  <si>
    <t>Anteil für 
Paplitz
379 Einw.</t>
  </si>
  <si>
    <t>Gemeindeorgane</t>
  </si>
  <si>
    <t>Hauptamt 
einschl. Rathaus</t>
  </si>
  <si>
    <t>Standesamt</t>
  </si>
  <si>
    <t>Wahlen</t>
  </si>
  <si>
    <t>Kämmerei</t>
  </si>
  <si>
    <t>ROA einschl. 
EMA u.FFW</t>
  </si>
  <si>
    <t>Kultus</t>
  </si>
  <si>
    <t>Bauamt</t>
  </si>
  <si>
    <t>Gesamtaufwand/
Umlagebetrag</t>
  </si>
  <si>
    <t>Verwaltungsgemeinschaftsumlage je Einwohner</t>
  </si>
  <si>
    <t>Ursachen für das Abweichen zum Plan:</t>
  </si>
  <si>
    <t>Minderausgaben bei Personalkosten in Höhe von 104,1 T€</t>
  </si>
  <si>
    <t>Minderausgaben Sachkosten in Höhe von 16,7 T€</t>
  </si>
  <si>
    <t xml:space="preserve">Mehreinnahmen in Höhe von 83,2 T€ </t>
  </si>
  <si>
    <t xml:space="preserve">Insgesamt führt dies zu einer Einsparung von 204 T€ gegenüber dem Plan, davon sind anzurechnen 82% </t>
  </si>
  <si>
    <t>Die Einsparung in absoluten Zahlen bei der VWG-Umlage beträgt rund 167,2 T€</t>
  </si>
  <si>
    <t>Angaben in Euro/ Grundlage vorläufige Jahresrechnung  2005 Trägergemeinde</t>
  </si>
  <si>
    <t>Abrechnung Umlage Kita und Schule 2005</t>
  </si>
  <si>
    <t>Einrichtung</t>
  </si>
  <si>
    <t>umzulegende 
Kosten</t>
  </si>
  <si>
    <t>anzurechnende
Einnahmen</t>
  </si>
  <si>
    <t>Kinder</t>
  </si>
  <si>
    <t>Genthin
17/5</t>
  </si>
  <si>
    <t>Tucheim
25/62</t>
  </si>
  <si>
    <t>Gladau
21/26</t>
  </si>
  <si>
    <t>Paplitz
4/7</t>
  </si>
  <si>
    <t>Schule</t>
  </si>
  <si>
    <t>Kita</t>
  </si>
  <si>
    <t>Gesamtumlage</t>
  </si>
  <si>
    <t>Ergänzung Abrechnung Schülertransport aus der HH-Stelle 2900 6395</t>
  </si>
  <si>
    <t>Schülertransport 
Schulschwimmen</t>
  </si>
  <si>
    <t xml:space="preserve">Umlageschlüssel Kinder/Gemeinde </t>
  </si>
  <si>
    <t>Angabe in Euro</t>
  </si>
  <si>
    <t>Umlage/Kind</t>
  </si>
  <si>
    <t>umzul.Kosten</t>
  </si>
  <si>
    <t>Einwohner</t>
  </si>
  <si>
    <t>Bestattungswesen</t>
  </si>
  <si>
    <t>Umlage/Einwohner</t>
  </si>
  <si>
    <t>Abrechnung für die Bewirtschaftung Friedhof Tucheim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</si>
</sst>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3" fontId="0" fillId="0" borderId="1" xfId="0" applyNumberFormat="1" applyBorder="1" applyAlignment="1">
      <alignment/>
    </xf>
    <xf numFmtId="4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0" fontId="1" fillId="0" borderId="1" xfId="0" applyFont="1" applyFill="1" applyBorder="1" applyAlignment="1">
      <alignment wrapText="1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2"/>
  <sheetViews>
    <sheetView workbookViewId="0" topLeftCell="A4">
      <selection activeCell="A16" sqref="A16"/>
    </sheetView>
  </sheetViews>
  <sheetFormatPr defaultColWidth="11.421875" defaultRowHeight="12.75"/>
  <cols>
    <col min="1" max="2" width="14.57421875" style="0" customWidth="1"/>
    <col min="4" max="4" width="13.140625" style="0" customWidth="1"/>
  </cols>
  <sheetData>
    <row r="1" ht="12.75" hidden="1"/>
    <row r="2" ht="12.75" hidden="1"/>
    <row r="3" spans="1:4" ht="12.75">
      <c r="A3" s="1" t="s">
        <v>0</v>
      </c>
      <c r="B3" s="1"/>
      <c r="C3" s="1"/>
      <c r="D3" s="1"/>
    </row>
    <row r="5" spans="1:3" ht="12.75">
      <c r="A5" s="1" t="s">
        <v>1</v>
      </c>
      <c r="B5" s="1"/>
      <c r="C5" s="1"/>
    </row>
    <row r="6" ht="12.75" hidden="1"/>
    <row r="7" ht="12.75" hidden="1"/>
    <row r="8" spans="1:9" ht="12.75">
      <c r="A8" s="1" t="s">
        <v>2</v>
      </c>
      <c r="B8" s="1"/>
      <c r="C8" s="1"/>
      <c r="D8" s="1"/>
      <c r="E8" s="1"/>
      <c r="F8" s="1"/>
      <c r="G8" s="1"/>
      <c r="H8" s="1"/>
      <c r="I8" s="1"/>
    </row>
    <row r="9" spans="1:9" ht="12.75" hidden="1">
      <c r="A9" s="1"/>
      <c r="B9" s="1"/>
      <c r="C9" s="1"/>
      <c r="D9" s="1"/>
      <c r="E9" s="1"/>
      <c r="F9" s="1"/>
      <c r="G9" s="1"/>
      <c r="H9" s="1"/>
      <c r="I9" s="1"/>
    </row>
    <row r="10" spans="1:9" ht="12.75" hidden="1">
      <c r="A10" s="1"/>
      <c r="B10" s="1"/>
      <c r="C10" s="1"/>
      <c r="D10" s="1"/>
      <c r="E10" s="1"/>
      <c r="F10" s="1"/>
      <c r="G10" s="1"/>
      <c r="H10" s="1"/>
      <c r="I10" s="1"/>
    </row>
    <row r="11" spans="1:9" ht="12.75">
      <c r="A11" s="1" t="s">
        <v>3</v>
      </c>
      <c r="B11" s="1"/>
      <c r="C11" s="1"/>
      <c r="D11" s="1"/>
      <c r="E11" s="1"/>
      <c r="F11" s="1"/>
      <c r="G11" s="1"/>
      <c r="H11" s="1"/>
      <c r="I11" s="1"/>
    </row>
    <row r="12" spans="1:9" ht="12.75" hidden="1">
      <c r="A12" s="2"/>
      <c r="B12" s="1"/>
      <c r="C12" s="1"/>
      <c r="D12" s="1"/>
      <c r="E12" s="1"/>
      <c r="F12" s="1"/>
      <c r="G12" s="1"/>
      <c r="H12" s="1"/>
      <c r="I12" s="1"/>
    </row>
    <row r="13" spans="1:9" ht="12.75">
      <c r="A13" s="1" t="s">
        <v>30</v>
      </c>
      <c r="B13" s="1"/>
      <c r="C13" s="1"/>
      <c r="D13" s="1"/>
      <c r="E13" s="1"/>
      <c r="F13" s="1"/>
      <c r="G13" s="1"/>
      <c r="H13" s="1"/>
      <c r="I13" s="1"/>
    </row>
    <row r="14" ht="12.75" hidden="1"/>
    <row r="15" ht="12.75" hidden="1"/>
    <row r="16" spans="1:10" ht="63.75">
      <c r="A16" s="3" t="s">
        <v>4</v>
      </c>
      <c r="B16" s="4" t="s">
        <v>5</v>
      </c>
      <c r="C16" s="5" t="s">
        <v>6</v>
      </c>
      <c r="D16" s="3" t="s">
        <v>7</v>
      </c>
      <c r="E16" s="3" t="s">
        <v>8</v>
      </c>
      <c r="F16" s="4" t="s">
        <v>9</v>
      </c>
      <c r="G16" s="4" t="s">
        <v>10</v>
      </c>
      <c r="H16" s="4" t="s">
        <v>11</v>
      </c>
      <c r="I16" s="4" t="s">
        <v>12</v>
      </c>
      <c r="J16" s="4" t="s">
        <v>13</v>
      </c>
    </row>
    <row r="17" spans="1:10" ht="12.75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ht="12.75">
      <c r="A18" s="6" t="s">
        <v>14</v>
      </c>
      <c r="B18" s="7">
        <v>235405.05</v>
      </c>
      <c r="C18" s="7">
        <v>1511.38</v>
      </c>
      <c r="D18" s="7">
        <v>0</v>
      </c>
      <c r="E18" s="7">
        <f>B18+C18-D18</f>
        <v>236916.43</v>
      </c>
      <c r="F18" s="7">
        <f aca="true" t="shared" si="0" ref="F18:F26">E18*82/100</f>
        <v>194271.47259999998</v>
      </c>
      <c r="G18" s="7">
        <f aca="true" t="shared" si="1" ref="G18:G26">F18/17528*14944</f>
        <v>165631.72561241442</v>
      </c>
      <c r="H18" s="7">
        <f>F18/17528*1455</f>
        <v>16126.48292064126</v>
      </c>
      <c r="I18" s="7">
        <f aca="true" t="shared" si="2" ref="I18:I25">F18/17528*750</f>
        <v>8312.620062186215</v>
      </c>
      <c r="J18" s="7">
        <f aca="true" t="shared" si="3" ref="J18:J26">F18/17528*379</f>
        <v>4200.644004758101</v>
      </c>
    </row>
    <row r="19" spans="1:10" ht="38.25">
      <c r="A19" s="8" t="s">
        <v>15</v>
      </c>
      <c r="B19" s="7">
        <v>737011.57</v>
      </c>
      <c r="C19" s="7">
        <v>252830.72</v>
      </c>
      <c r="D19" s="7">
        <v>4765.87</v>
      </c>
      <c r="E19" s="7">
        <f>B19+C19-D19</f>
        <v>985076.4199999999</v>
      </c>
      <c r="F19" s="7">
        <f t="shared" si="0"/>
        <v>807762.6644</v>
      </c>
      <c r="G19" s="7">
        <f t="shared" si="1"/>
        <v>688681.267503058</v>
      </c>
      <c r="H19" s="7">
        <f>F19/17528*1455</f>
        <v>67052.41195241899</v>
      </c>
      <c r="I19" s="7">
        <f t="shared" si="2"/>
        <v>34563.09894454587</v>
      </c>
      <c r="J19" s="7">
        <f t="shared" si="3"/>
        <v>17465.88599997718</v>
      </c>
    </row>
    <row r="20" spans="1:10" ht="12.75">
      <c r="A20" s="6" t="s">
        <v>16</v>
      </c>
      <c r="B20" s="7">
        <v>90540.62</v>
      </c>
      <c r="C20" s="7">
        <v>2957.97</v>
      </c>
      <c r="D20" s="7">
        <v>15360.02</v>
      </c>
      <c r="E20" s="7">
        <f>B20+C20-D20</f>
        <v>78138.56999999999</v>
      </c>
      <c r="F20" s="7">
        <f t="shared" si="0"/>
        <v>64073.62739999999</v>
      </c>
      <c r="G20" s="7">
        <f t="shared" si="1"/>
        <v>54627.8119503423</v>
      </c>
      <c r="H20" s="7">
        <f>F20/17528*1455</f>
        <v>5318.75444243496</v>
      </c>
      <c r="I20" s="7">
        <f t="shared" si="2"/>
        <v>2741.6260012551343</v>
      </c>
      <c r="J20" s="7">
        <f t="shared" si="3"/>
        <v>1385.4350059675944</v>
      </c>
    </row>
    <row r="21" spans="1:10" ht="12.75">
      <c r="A21" s="6" t="s">
        <v>17</v>
      </c>
      <c r="B21" s="7">
        <v>0</v>
      </c>
      <c r="C21" s="7">
        <v>10169.97</v>
      </c>
      <c r="D21" s="7">
        <v>9653.23</v>
      </c>
      <c r="E21" s="7">
        <f>C21-D21</f>
        <v>516.7399999999998</v>
      </c>
      <c r="F21" s="7">
        <f t="shared" si="0"/>
        <v>423.7267999999998</v>
      </c>
      <c r="G21" s="7">
        <f t="shared" si="1"/>
        <v>361.26045750798704</v>
      </c>
      <c r="H21" s="7">
        <f>G21/17528*1455</f>
        <v>29.988245417282126</v>
      </c>
      <c r="I21" s="7">
        <f t="shared" si="2"/>
        <v>18.1307108626198</v>
      </c>
      <c r="J21" s="7">
        <f t="shared" si="3"/>
        <v>9.16205255591054</v>
      </c>
    </row>
    <row r="22" spans="1:10" ht="12.75">
      <c r="A22" s="6" t="s">
        <v>18</v>
      </c>
      <c r="B22" s="7">
        <v>496328.93</v>
      </c>
      <c r="C22" s="7">
        <v>64544.65</v>
      </c>
      <c r="D22" s="7">
        <v>38740.94</v>
      </c>
      <c r="E22" s="7">
        <f>B22+C22-D22</f>
        <v>522132.63999999996</v>
      </c>
      <c r="F22" s="7">
        <f t="shared" si="0"/>
        <v>428148.76479999995</v>
      </c>
      <c r="G22" s="7">
        <f t="shared" si="1"/>
        <v>365030.53064646275</v>
      </c>
      <c r="H22" s="7">
        <f>G22/17528*1455</f>
        <v>30301.199343370798</v>
      </c>
      <c r="I22" s="7">
        <f t="shared" si="2"/>
        <v>18319.92090369694</v>
      </c>
      <c r="J22" s="7">
        <f t="shared" si="3"/>
        <v>9257.666696668188</v>
      </c>
    </row>
    <row r="23" spans="1:10" ht="38.25">
      <c r="A23" s="8" t="s">
        <v>19</v>
      </c>
      <c r="B23" s="7">
        <v>636943.79</v>
      </c>
      <c r="C23" s="7">
        <v>135549.71</v>
      </c>
      <c r="D23" s="7">
        <v>147569.56</v>
      </c>
      <c r="E23" s="7">
        <f>B23+C23-D23</f>
        <v>624923.94</v>
      </c>
      <c r="F23" s="7">
        <f t="shared" si="0"/>
        <v>512437.6308</v>
      </c>
      <c r="G23" s="7">
        <f t="shared" si="1"/>
        <v>436893.4250727521</v>
      </c>
      <c r="H23" s="7">
        <f>F23/17528*1455</f>
        <v>42537.468782177086</v>
      </c>
      <c r="I23" s="7">
        <f t="shared" si="2"/>
        <v>21926.530300091283</v>
      </c>
      <c r="J23" s="7">
        <f t="shared" si="3"/>
        <v>11080.20664497946</v>
      </c>
    </row>
    <row r="24" spans="1:10" ht="12.75">
      <c r="A24" s="6" t="s">
        <v>20</v>
      </c>
      <c r="B24" s="7">
        <v>218262.96</v>
      </c>
      <c r="C24" s="7">
        <v>901.32</v>
      </c>
      <c r="D24" s="7">
        <v>24371.2</v>
      </c>
      <c r="E24" s="7">
        <f>B24+C24-D24</f>
        <v>194793.08</v>
      </c>
      <c r="F24" s="7">
        <f t="shared" si="0"/>
        <v>159730.32559999998</v>
      </c>
      <c r="G24" s="7">
        <f t="shared" si="1"/>
        <v>136182.67832989502</v>
      </c>
      <c r="H24" s="7">
        <f>F24/17528*1455</f>
        <v>13259.220889319944</v>
      </c>
      <c r="I24" s="7">
        <f t="shared" si="2"/>
        <v>6834.649942948425</v>
      </c>
      <c r="J24" s="7">
        <f t="shared" si="3"/>
        <v>3453.776437836604</v>
      </c>
    </row>
    <row r="25" spans="1:10" ht="12.75">
      <c r="A25" s="6" t="s">
        <v>21</v>
      </c>
      <c r="B25" s="7">
        <v>706125.88</v>
      </c>
      <c r="C25" s="7">
        <v>5009.72</v>
      </c>
      <c r="D25" s="7">
        <v>13402.9</v>
      </c>
      <c r="E25" s="7">
        <f>B25+C25-D25</f>
        <v>697732.7</v>
      </c>
      <c r="F25" s="7">
        <f t="shared" si="0"/>
        <v>572140.814</v>
      </c>
      <c r="G25" s="7">
        <f t="shared" si="1"/>
        <v>487795.08925239614</v>
      </c>
      <c r="H25" s="7">
        <f>F25/17528*1455</f>
        <v>47493.432472044726</v>
      </c>
      <c r="I25" s="7">
        <f t="shared" si="2"/>
        <v>24481.15075878594</v>
      </c>
      <c r="J25" s="7">
        <f t="shared" si="3"/>
        <v>12371.141516773163</v>
      </c>
    </row>
    <row r="26" spans="1:10" ht="51">
      <c r="A26" s="8" t="s">
        <v>22</v>
      </c>
      <c r="B26" s="7">
        <f>SUM(B18:B25)</f>
        <v>3120618.8</v>
      </c>
      <c r="C26" s="7">
        <f>SUM(C18:C25)</f>
        <v>473475.44</v>
      </c>
      <c r="D26" s="7">
        <f>SUM(D18:D25)</f>
        <v>253863.72</v>
      </c>
      <c r="E26" s="7">
        <f>SUM(E18:E25)</f>
        <v>3340230.5199999996</v>
      </c>
      <c r="F26" s="7">
        <f t="shared" si="0"/>
        <v>2738989.0264</v>
      </c>
      <c r="G26" s="7">
        <f t="shared" si="1"/>
        <v>2335203.7888248283</v>
      </c>
      <c r="H26" s="7">
        <f>F26/17528*1455</f>
        <v>227363.5915912825</v>
      </c>
      <c r="I26" s="7">
        <f>SUM(I18:I25)</f>
        <v>117197.72762437242</v>
      </c>
      <c r="J26" s="7">
        <f t="shared" si="3"/>
        <v>59223.918359516196</v>
      </c>
    </row>
    <row r="27" spans="1:10" ht="12.75" hidden="1">
      <c r="A27" s="6"/>
      <c r="B27" s="7"/>
      <c r="C27" s="7"/>
      <c r="D27" s="7"/>
      <c r="E27" s="7"/>
      <c r="F27" s="7"/>
      <c r="G27" s="7"/>
      <c r="H27" s="7"/>
      <c r="I27" s="7"/>
      <c r="J27" s="7"/>
    </row>
    <row r="28" spans="1:10" ht="12.75" hidden="1">
      <c r="A28" s="6"/>
      <c r="B28" s="7"/>
      <c r="C28" s="7"/>
      <c r="D28" s="7"/>
      <c r="E28" s="7"/>
      <c r="F28" s="7"/>
      <c r="G28" s="7"/>
      <c r="H28" s="7"/>
      <c r="I28" s="7"/>
      <c r="J28" s="7"/>
    </row>
    <row r="29" spans="1:5" ht="12.75" hidden="1">
      <c r="A29" s="9"/>
      <c r="E29" s="10"/>
    </row>
    <row r="30" spans="1:5" ht="12.75" hidden="1">
      <c r="A30" s="9"/>
      <c r="E30" s="10"/>
    </row>
    <row r="31" spans="1:5" ht="12.75" hidden="1">
      <c r="A31" s="9"/>
      <c r="E31" s="10"/>
    </row>
    <row r="32" spans="1:6" ht="12.75">
      <c r="A32" s="11" t="s">
        <v>23</v>
      </c>
      <c r="F32">
        <f>F26/17528</f>
        <v>156.26363683249656</v>
      </c>
    </row>
    <row r="34" ht="12.75" hidden="1"/>
    <row r="35" ht="12.75" hidden="1"/>
    <row r="36" ht="12.75">
      <c r="A36" t="s">
        <v>24</v>
      </c>
    </row>
    <row r="37" ht="12.75" hidden="1"/>
    <row r="38" ht="12.75">
      <c r="A38" t="s">
        <v>25</v>
      </c>
    </row>
    <row r="39" ht="12.75">
      <c r="A39" t="s">
        <v>26</v>
      </c>
    </row>
    <row r="40" ht="12.75">
      <c r="A40" t="s">
        <v>27</v>
      </c>
    </row>
    <row r="41" ht="12.75">
      <c r="A41" t="s">
        <v>28</v>
      </c>
    </row>
    <row r="42" ht="12.75">
      <c r="A42" t="s">
        <v>29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tabSelected="1" workbookViewId="0" topLeftCell="A1">
      <selection activeCell="A26" sqref="A26"/>
    </sheetView>
  </sheetViews>
  <sheetFormatPr defaultColWidth="11.421875" defaultRowHeight="12.75"/>
  <cols>
    <col min="1" max="1" width="22.421875" style="0" customWidth="1"/>
    <col min="2" max="2" width="19.140625" style="0" customWidth="1"/>
    <col min="3" max="3" width="20.140625" style="0" customWidth="1"/>
    <col min="4" max="4" width="20.28125" style="0" customWidth="1"/>
    <col min="5" max="5" width="17.7109375" style="0" customWidth="1"/>
    <col min="6" max="9" width="0" style="0" hidden="1" customWidth="1"/>
    <col min="10" max="10" width="22.421875" style="0" customWidth="1"/>
  </cols>
  <sheetData>
    <row r="2" ht="12.75">
      <c r="A2" s="1" t="s">
        <v>0</v>
      </c>
    </row>
    <row r="4" spans="1:5" ht="12.75">
      <c r="A4" s="1" t="s">
        <v>31</v>
      </c>
      <c r="B4" s="1"/>
      <c r="C4" s="1"/>
      <c r="D4" s="1"/>
      <c r="E4" s="1"/>
    </row>
    <row r="5" spans="1:5" ht="12.75" hidden="1">
      <c r="A5" s="1"/>
      <c r="B5" s="1"/>
      <c r="C5" s="1"/>
      <c r="D5" s="1"/>
      <c r="E5" s="1"/>
    </row>
    <row r="7" spans="1:9" ht="12.75">
      <c r="A7" s="1" t="s">
        <v>45</v>
      </c>
      <c r="B7" s="1"/>
      <c r="C7" s="1"/>
      <c r="D7" s="1"/>
      <c r="E7" s="1"/>
      <c r="F7" s="1"/>
      <c r="G7" s="1"/>
      <c r="H7" s="1"/>
      <c r="I7" s="1"/>
    </row>
    <row r="8" ht="12.75">
      <c r="A8" s="1" t="s">
        <v>46</v>
      </c>
    </row>
    <row r="9" ht="12.75">
      <c r="A9" s="1"/>
    </row>
    <row r="10" spans="1:10" ht="25.5">
      <c r="A10" s="3" t="s">
        <v>32</v>
      </c>
      <c r="B10" s="4" t="s">
        <v>33</v>
      </c>
      <c r="C10" s="4" t="s">
        <v>34</v>
      </c>
      <c r="D10" s="4" t="s">
        <v>8</v>
      </c>
      <c r="E10" s="3" t="s">
        <v>35</v>
      </c>
      <c r="F10" s="4" t="s">
        <v>36</v>
      </c>
      <c r="G10" s="4" t="s">
        <v>37</v>
      </c>
      <c r="H10" s="4" t="s">
        <v>38</v>
      </c>
      <c r="I10" s="4" t="s">
        <v>39</v>
      </c>
      <c r="J10" s="16" t="s">
        <v>47</v>
      </c>
    </row>
    <row r="11" spans="1:10" ht="12.75">
      <c r="A11" s="6" t="s">
        <v>40</v>
      </c>
      <c r="B11" s="7">
        <v>72991.25</v>
      </c>
      <c r="C11" s="7">
        <v>283.77</v>
      </c>
      <c r="D11" s="7">
        <f>B11-C11</f>
        <v>72707.48</v>
      </c>
      <c r="E11" s="12">
        <v>67</v>
      </c>
      <c r="F11" s="7">
        <f>D11/E11*17</f>
        <v>18448.166567164175</v>
      </c>
      <c r="G11" s="7">
        <f>D11/E11*25</f>
        <v>27129.656716417907</v>
      </c>
      <c r="H11" s="7">
        <f>D11/E11*21</f>
        <v>22788.91164179104</v>
      </c>
      <c r="I11" s="7">
        <f>D11/E11*4</f>
        <v>4340.745074626865</v>
      </c>
      <c r="J11" s="7">
        <f>D11/E11</f>
        <v>1085.1862686567163</v>
      </c>
    </row>
    <row r="12" spans="1:10" ht="12.75">
      <c r="A12" s="6" t="s">
        <v>41</v>
      </c>
      <c r="B12" s="7">
        <v>434145.35</v>
      </c>
      <c r="C12" s="7">
        <v>306460.11</v>
      </c>
      <c r="D12" s="7">
        <f>B12-C12</f>
        <v>127685.23999999999</v>
      </c>
      <c r="E12" s="12">
        <v>100</v>
      </c>
      <c r="F12" s="7">
        <f>D12/E12*5</f>
        <v>6384.262</v>
      </c>
      <c r="G12" s="7">
        <f>D12/E12*62</f>
        <v>79164.84879999999</v>
      </c>
      <c r="H12" s="7">
        <f>D12/E12*26</f>
        <v>33198.1624</v>
      </c>
      <c r="I12" s="7">
        <f>D12/E12*7</f>
        <v>8937.9668</v>
      </c>
      <c r="J12" s="7">
        <f>D12/E12</f>
        <v>1276.8524</v>
      </c>
    </row>
    <row r="13" spans="1:10" ht="12.75">
      <c r="A13" s="3" t="s">
        <v>42</v>
      </c>
      <c r="B13" s="13">
        <f>SUM(B11:B12)</f>
        <v>507136.6</v>
      </c>
      <c r="C13" s="13">
        <f>SUM(C11:C12)</f>
        <v>306743.88</v>
      </c>
      <c r="D13" s="13">
        <f>SUM(D11:D12)</f>
        <v>200392.71999999997</v>
      </c>
      <c r="E13" s="14"/>
      <c r="F13" s="13">
        <f>SUM(F11:F12)</f>
        <v>24832.428567164174</v>
      </c>
      <c r="G13" s="13">
        <f>SUM(G11:G12)</f>
        <v>106294.5055164179</v>
      </c>
      <c r="H13" s="13">
        <f>SUM(H11:H12)</f>
        <v>55987.07404179104</v>
      </c>
      <c r="I13" s="13">
        <f>SUM(I11:I12)</f>
        <v>13278.711874626864</v>
      </c>
      <c r="J13" s="7"/>
    </row>
    <row r="17" spans="1:4" ht="12.75">
      <c r="A17" s="1" t="s">
        <v>43</v>
      </c>
      <c r="B17" s="1"/>
      <c r="C17" s="1"/>
      <c r="D17" s="1"/>
    </row>
    <row r="19" spans="1:10" ht="25.5">
      <c r="A19" s="8" t="s">
        <v>44</v>
      </c>
      <c r="B19" s="7">
        <v>1670.92</v>
      </c>
      <c r="C19" s="7">
        <v>0</v>
      </c>
      <c r="D19" s="7">
        <f>SUM(B19:C19)</f>
        <v>1670.92</v>
      </c>
      <c r="E19" s="15">
        <v>67</v>
      </c>
      <c r="F19" s="7">
        <f>D19/67*17</f>
        <v>423.964776119403</v>
      </c>
      <c r="G19" s="7">
        <f>D19/67*25</f>
        <v>623.4776119402985</v>
      </c>
      <c r="H19" s="7">
        <f>D19/67*21</f>
        <v>523.7211940298507</v>
      </c>
      <c r="I19" s="7">
        <f>D19/67*4</f>
        <v>99.75641791044777</v>
      </c>
      <c r="J19" s="7">
        <f>D19/E19</f>
        <v>24.93910447761194</v>
      </c>
    </row>
    <row r="25" spans="1:2" ht="12.75">
      <c r="A25" s="1" t="s">
        <v>52</v>
      </c>
      <c r="B25" s="1"/>
    </row>
    <row r="26" spans="1:2" ht="12.75">
      <c r="A26" s="1"/>
      <c r="B26" s="1"/>
    </row>
    <row r="27" spans="1:2" ht="12.75" hidden="1">
      <c r="A27" s="1"/>
      <c r="B27" s="1"/>
    </row>
    <row r="28" spans="1:5" ht="12.75">
      <c r="A28" s="3" t="s">
        <v>32</v>
      </c>
      <c r="B28" s="3" t="s">
        <v>48</v>
      </c>
      <c r="C28" s="3" t="s">
        <v>49</v>
      </c>
      <c r="D28" s="8" t="s">
        <v>51</v>
      </c>
      <c r="E28" s="17"/>
    </row>
    <row r="29" spans="1:5" ht="12.75">
      <c r="A29" s="6" t="s">
        <v>50</v>
      </c>
      <c r="B29" s="7">
        <v>47711.24</v>
      </c>
      <c r="C29" s="12">
        <v>16399</v>
      </c>
      <c r="D29" s="7">
        <f>B29/C29</f>
        <v>2.909399353619123</v>
      </c>
      <c r="E29" s="18"/>
    </row>
    <row r="30" ht="12.75">
      <c r="E30" s="9"/>
    </row>
    <row r="31" ht="12.75">
      <c r="E31" s="9"/>
    </row>
    <row r="32" ht="12.75">
      <c r="E32" s="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Fuhr</dc:creator>
  <cp:keywords/>
  <dc:description/>
  <cp:lastModifiedBy>Fuhr</cp:lastModifiedBy>
  <cp:lastPrinted>2006-03-09T09:47:28Z</cp:lastPrinted>
  <dcterms:created xsi:type="dcterms:W3CDTF">2006-03-09T09:31:28Z</dcterms:created>
  <dcterms:modified xsi:type="dcterms:W3CDTF">2006-03-09T09:47:54Z</dcterms:modified>
  <cp:category/>
  <cp:version/>
  <cp:contentType/>
  <cp:contentStatus/>
</cp:coreProperties>
</file>