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6380" windowHeight="10380" activeTab="0"/>
  </bookViews>
  <sheets>
    <sheet name="Gesamtkosten" sheetId="1" r:id="rId1"/>
    <sheet name="bauliche Eckdaten pro Platz" sheetId="2" r:id="rId2"/>
    <sheet name="päd. Kosten" sheetId="3" r:id="rId3"/>
    <sheet name="Darstellung Zuschuss" sheetId="4" r:id="rId4"/>
    <sheet name="Übersicht Elternbeiträge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<sst xmlns="http://schemas.openxmlformats.org/spreadsheetml/2006/main" count="241" uniqueCount="151">
  <si>
    <t>Darstellung der Gesamtkosten der Kindertageseinrichtungen in der Stadt Genthin - Jahr 2006</t>
  </si>
  <si>
    <t xml:space="preserve">freie Trägerschaft </t>
  </si>
  <si>
    <t>Einrichtung</t>
  </si>
  <si>
    <t>Gesamtkosten im Jahr 2006</t>
  </si>
  <si>
    <t>belegte Plätze 
im Jahr 2006</t>
  </si>
  <si>
    <t>Ø Gesamtkosten
 pro Platz/Monat</t>
  </si>
  <si>
    <t xml:space="preserve">davon monatliche Ø Kosten pro Platz für </t>
  </si>
  <si>
    <t>Bewirt-
schaftung</t>
  </si>
  <si>
    <t>kindbez. Ausgaben</t>
  </si>
  <si>
    <t>Wert-
erhaltung</t>
  </si>
  <si>
    <t>päd. Personal</t>
  </si>
  <si>
    <t>Prüfziffer</t>
  </si>
  <si>
    <t>Sonnenschein</t>
  </si>
  <si>
    <t>Zwergenland</t>
  </si>
  <si>
    <t>Rasselbande</t>
  </si>
  <si>
    <t>Horte</t>
  </si>
  <si>
    <t>**</t>
  </si>
  <si>
    <t xml:space="preserve">Käthe Kollwitz </t>
  </si>
  <si>
    <t>Birkenwäldchen</t>
  </si>
  <si>
    <t>Max und Moritz</t>
  </si>
  <si>
    <t xml:space="preserve">** Träger führte Stunden des Hausmeisters für die Kita BW im Lohnkonto der KK, was zu Irritationen in der Darstellung führt </t>
  </si>
  <si>
    <t>* gewährt werden jedem Träger 15,00 € pro Platz/Monat gemäß BE</t>
  </si>
  <si>
    <t>Unterschiede ergeben sich auf Grund der Umrechnung auf die tatsächlich betreuten Kinder</t>
  </si>
  <si>
    <t>kommunale Trägerschaft</t>
  </si>
  <si>
    <t>Verwaltung</t>
  </si>
  <si>
    <t>Parchen</t>
  </si>
  <si>
    <t>Mützel</t>
  </si>
  <si>
    <t>Tucheim</t>
  </si>
  <si>
    <r>
      <t>Verwaltung</t>
    </r>
    <r>
      <rPr>
        <b/>
        <sz val="10"/>
        <rFont val="Arial"/>
        <family val="2"/>
      </rPr>
      <t>*</t>
    </r>
  </si>
  <si>
    <t>Darstellung der örtlichen Gegebenheiten in den Kindertageseinrichtungen</t>
  </si>
  <si>
    <t>freie Trägerschaft</t>
  </si>
  <si>
    <t xml:space="preserve">Baujahr </t>
  </si>
  <si>
    <t xml:space="preserve"> Nutzfläche im Gebäude </t>
  </si>
  <si>
    <t xml:space="preserve">Nutzfläche der Außenanlage </t>
  </si>
  <si>
    <t xml:space="preserve">Info zu bereits erfolgten Sanierungsmaßnahmen
</t>
  </si>
  <si>
    <t>Brutto
 in m²</t>
  </si>
  <si>
    <t>entspricht einer Bruttofläche pro betreutem Kind im Jahr 2006 in m²</t>
  </si>
  <si>
    <t>entspricht bei Anrechnung der Bewirt-
schaftungs-gesamt-
kosten 2006 pro m²/€</t>
  </si>
  <si>
    <t>Netto
in m²</t>
  </si>
  <si>
    <t>entspricht einer Nettofläche pro 
betreutem Kind im Jahr 2006
 in m²</t>
  </si>
  <si>
    <t>entspricht
bei Anrechnung der Bewirt-
schaftungs-gesamt-kosten 2006 pro m²/€</t>
  </si>
  <si>
    <t xml:space="preserve">Größe der Außenanlage in m² </t>
  </si>
  <si>
    <t>entpricht Nutzungs-
fläche 
pro
betreutem Kind im 
Jahr 2006
 in m²</t>
  </si>
  <si>
    <t>1991Sanitär, Heizung,  Fenster, Malerarbeiten, 1998 Dach, 2001 Wasser-und Abwasser</t>
  </si>
  <si>
    <t>1979-1980</t>
  </si>
  <si>
    <t>1999/2000 mit allen Gewerken grundlegend saniert</t>
  </si>
  <si>
    <t>Horte  - keine weiteren Angaben  -  da die Horte sich alle in den Grundschulen befinden</t>
  </si>
  <si>
    <t>Käthe Kollwitz</t>
  </si>
  <si>
    <t>1971-1972</t>
  </si>
  <si>
    <t>Heizung 1993, Fenster, Türen, Sanitär, Fliesen, Elektro, Fußböden Trockenbau und Maler 2000/2001</t>
  </si>
  <si>
    <t>1928-1938</t>
  </si>
  <si>
    <t>Heizung 1993, Dach 1996, Fenster 1997
Sanitär und Elektrik 1999, Feuchtesprerre 2006</t>
  </si>
  <si>
    <t>1980-1981</t>
  </si>
  <si>
    <t>Heizung, Fenster und Türen, Sanitär und Fliesen im Nord- und Südttrakt, Elektro, Fußböden, Trockenbau und Maler 2000/2001</t>
  </si>
  <si>
    <t>1989-1990</t>
  </si>
  <si>
    <t>1991 neuer Heizkessel, 2005 Dacherneuerung</t>
  </si>
  <si>
    <t>2006 mit allen Gewerken grundlegend saniert</t>
  </si>
  <si>
    <t>1986-1987</t>
  </si>
  <si>
    <t xml:space="preserve">Dach 1987, Fenster teilweise neu von 1998 bis 2002, Heizung 1992, Sanitär im Hort neu 2003, </t>
  </si>
  <si>
    <t>Gladau</t>
  </si>
  <si>
    <t>ca. 1900</t>
  </si>
  <si>
    <t>Fenster 1997, Sanitär und Heizung 1992</t>
  </si>
  <si>
    <t>Bewirtschaftungs- kosten gesamt</t>
  </si>
  <si>
    <t xml:space="preserve">Anrechnung </t>
  </si>
  <si>
    <t>Bewirtschaftung Gebäude</t>
  </si>
  <si>
    <t>Bewirtschaftung Außenanlage</t>
  </si>
  <si>
    <t>Darstellung der Unterschiede in den einzelnen Kindertageseinrichtungen im pädagogischen Bereich - Grundlage Jahresrechnung 2006</t>
  </si>
  <si>
    <t>Gesamtkosten
 2006</t>
  </si>
  <si>
    <t>darunter Gesamtkosten päd. 
Personal 2006</t>
  </si>
  <si>
    <t xml:space="preserve">prozent. Anteil der päd. Kosten an den Gesamt-kosten </t>
  </si>
  <si>
    <t>belegte
Plätze 2006 gesamt</t>
  </si>
  <si>
    <t>davon
KK</t>
  </si>
  <si>
    <t>KG</t>
  </si>
  <si>
    <t>Hort</t>
  </si>
  <si>
    <t>Ø päd. Kosten 
pro Platz/Mon</t>
  </si>
  <si>
    <t xml:space="preserve">Ø
Kosten für KK-Platz/Monat </t>
  </si>
  <si>
    <t xml:space="preserve">
Ø
Kosten für KG-Platz/Monat</t>
  </si>
  <si>
    <t xml:space="preserve"> 
Ø
Kosten für Hort-Platz/Monat</t>
  </si>
  <si>
    <t>Durch-schnitts-alter</t>
  </si>
  <si>
    <t>Bemerkungen</t>
  </si>
  <si>
    <t>integrative Einrichtung
69 belegte Plätze für GA = 1,42 VK
erhöhte Personalkosten bedingt durch Krankheitsausfällen in der Sonderpädagogik und Leitung;
Verhältnis der Ganztagsbetreuung (80%) zur Halbtagsbetreuung (20%)</t>
  </si>
  <si>
    <t>integrative Einrichtung
46 belegte Plätze für GA = 0,96 VK
Verhältnis der Ganztagsbetreuung (47%) zur Halbtagsbetreuung (53%) führt trotz der integrativen Arbeit zur finanziellen Entlastung</t>
  </si>
  <si>
    <t>integrative Einrichtung
78 belegte Plätze für GA = 1,63 VK
Verhältnis der Ganztagsbetreuung (35%) zur Halbtagsbetreuung (65%) führt trotz der integrativen Arbeit zur finanziellen Entlastung</t>
  </si>
  <si>
    <t>Personalschlüssel im Hortbereich 1:25; 
Ganztagsbetreuung nur in den Ferien erforderlich, sonst nur max. 6h/täglich</t>
  </si>
  <si>
    <t>integrative Einrichtung
19 belegte Plätze für GA = 0,39VK
Entw.  zum Kompetenzzentrum
Verhältnis der Ganztagsbetreuung (51%) zur Halbtagsbetreuung (49%)</t>
  </si>
  <si>
    <t xml:space="preserve">erhöhter Personaleinsatz bedingt durch die räumlichen Gegebenheiten vor Ort unter Sicherung der erforderlichen Öffnungszeiten;
Verhältnis der Ganztagsbetreuung (58%) zur Halbtagsbetreuung (42%) </t>
  </si>
  <si>
    <t>Verhältnis der Ganztagsbetreuung (58%) zur Halbtagsbetreuung (42%)</t>
  </si>
  <si>
    <t>* Die Werte wurden von den Lohnbuchhaltungen der freien Träger übermittelt</t>
  </si>
  <si>
    <t xml:space="preserve">kommunale Trägerschaft </t>
  </si>
  <si>
    <t>Verhältnis der Ganztagsbetreuung (80%) zur Halbtagsbetreuung (20%) im Bereich der Kkund KG;
33% der betreuten Kinder sind in der Einrichtung Hortkinder, was finanzielle Auswirkungen auf das pädagogische Personal hat</t>
  </si>
  <si>
    <t>kleine Einrichtung - erhöhter Personaleinsatz bedingt durch die Sicherung der Öffnungszeiten erforderlich;
Verhältnis der Ganztagsbetreuung (49%) zur Halbtagsbetreuung (51%)</t>
  </si>
  <si>
    <r>
      <t xml:space="preserve">Darstellung Monatsbrutto
staatl. Erzieherin 
</t>
    </r>
    <r>
      <rPr>
        <b/>
        <sz val="8"/>
        <rFont val="Arial"/>
        <family val="2"/>
      </rPr>
      <t>(Bsp. 45 Jahre/ Vollzeit
verheiratet/ 1 Kind)*</t>
    </r>
  </si>
  <si>
    <t>in der Darstellung fließt die Betreuung der Kinder in der Außenstelle Gladau mit ein;
Verhältnis der Ganztagsbetreuung (74%) zur Halbtagsbetreuung (26%) im Bereich KK und KG;
22% der betreuten Kinder sind in der Einrichtung Hortkinder; was finanzielle Auswirkungen auf das pädagogische Personal hat</t>
  </si>
  <si>
    <t>Darstellung der  Zuschussvolumen der Stadt Genthin nach  Variante 1 bis 4 auf der Grundlage der Jahresrechnung 2006</t>
  </si>
  <si>
    <t>Basis: gleiche Kinderzahlen, gleichbleibende Zuschüsse von Land/Land inkl. Zusatzpauschalen</t>
  </si>
  <si>
    <t>Jahres
rechnung 
2006</t>
  </si>
  <si>
    <t>Variante 1
niedrige EB Beiträge</t>
  </si>
  <si>
    <t>Variante 2
mittlere EB Beiträge</t>
  </si>
  <si>
    <t>Variante 3
hohe EB Beiträge</t>
  </si>
  <si>
    <t xml:space="preserve">Gesamtkosten </t>
  </si>
  <si>
    <t>abzüglich
Einnahmen Zuschüsse Land/Landkreis</t>
  </si>
  <si>
    <t>verbleibende Gesamtkosten nach Abzug der
Einnahmen von Land/Landkreis</t>
  </si>
  <si>
    <t>abzüglich Zuschuss Stadt</t>
  </si>
  <si>
    <t>verbleibendes Defizit</t>
  </si>
  <si>
    <t>abzüglich Einnahmen aus
Trägeranteil, Zusatzpauschalen für beh. K., Sonstige</t>
  </si>
  <si>
    <t>verbleibendes Defizit - Deckung durch Elternbeiträge</t>
  </si>
  <si>
    <t>Elternbeiträge</t>
  </si>
  <si>
    <t>Variante 1
niedrige Beiträge</t>
  </si>
  <si>
    <t>Variante 2
mittlere Beiträge</t>
  </si>
  <si>
    <t>Variante 3
hohe Beiträge</t>
  </si>
  <si>
    <t xml:space="preserve"> </t>
  </si>
  <si>
    <t>KK halb</t>
  </si>
  <si>
    <t>siehe</t>
  </si>
  <si>
    <t>KK ganz</t>
  </si>
  <si>
    <t>Übersicht</t>
  </si>
  <si>
    <t>KG halb</t>
  </si>
  <si>
    <t>der Eltern-</t>
  </si>
  <si>
    <t>KG ganz</t>
  </si>
  <si>
    <t>beiträge</t>
  </si>
  <si>
    <r>
      <t>Variante 4</t>
    </r>
    <r>
      <rPr>
        <b/>
        <sz val="8"/>
        <rFont val="Arial"/>
        <family val="2"/>
      </rPr>
      <t xml:space="preserve">
EB entprechend der Mehrheit der freien Träger</t>
    </r>
  </si>
  <si>
    <t>Elternbeiträge in den Kindertageseinrichtungen</t>
  </si>
  <si>
    <t>Hier: Stand 01.01.2008</t>
  </si>
  <si>
    <t>Träger</t>
  </si>
  <si>
    <t>Beträge für KK-Ki</t>
  </si>
  <si>
    <t>Beträge für KG-Ki</t>
  </si>
  <si>
    <t>Beträge für 
Ho-Kinder</t>
  </si>
  <si>
    <t>halbtags</t>
  </si>
  <si>
    <t>ganztags</t>
  </si>
  <si>
    <t>Stadt Genthin</t>
  </si>
  <si>
    <t>Parkspatzen</t>
  </si>
  <si>
    <t>Unter den Eichen</t>
  </si>
  <si>
    <t>VGem Genthin</t>
  </si>
  <si>
    <t>Spatzenh./Storchenn.</t>
  </si>
  <si>
    <t>Kathol. Pfarramt</t>
  </si>
  <si>
    <t>EHW</t>
  </si>
  <si>
    <t>Im Zwergenland</t>
  </si>
  <si>
    <t>DRK</t>
  </si>
  <si>
    <t>Beträge für KK-Kinder</t>
  </si>
  <si>
    <t>Beträge für KG-Kinder</t>
  </si>
  <si>
    <t>bis 5h</t>
  </si>
  <si>
    <t>6h - 8h</t>
  </si>
  <si>
    <t>9h -10h</t>
  </si>
  <si>
    <t>9h - 10h</t>
  </si>
  <si>
    <t>JUH</t>
  </si>
  <si>
    <t>5h</t>
  </si>
  <si>
    <t>6h</t>
  </si>
  <si>
    <t>7h</t>
  </si>
  <si>
    <t>8h</t>
  </si>
  <si>
    <t>9h</t>
  </si>
  <si>
    <t>10h</t>
  </si>
  <si>
    <r>
      <t xml:space="preserve">53 €
</t>
    </r>
    <r>
      <rPr>
        <sz val="8"/>
        <rFont val="Arial"/>
        <family val="2"/>
      </rPr>
      <t>(58 € in Ferienzeit)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</si>
</sst>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0.000000%"/>
    <numFmt numFmtId="174" formatCode="0.0000000"/>
    <numFmt numFmtId="175" formatCode="#,##0.0000000"/>
    <numFmt numFmtId="176" formatCode="#,##0.00\ _D_M"/>
    <numFmt numFmtId="177" formatCode="#,##0.0000000\ [$€-1]"/>
    <numFmt numFmtId="178" formatCode="#,##0.00\ [$€-1];[Red]\-#,##0.00\ [$€-1]"/>
    <numFmt numFmtId="179" formatCode="#,##0.00\ &quot;€&quot;"/>
    <numFmt numFmtId="180" formatCode="0.0%"/>
    <numFmt numFmtId="181" formatCode="_-* #,##0.00\ [$€-1]_-;\-* #,##0.00\ [$€-1]_-;_-* &quot;-&quot;??\ [$€-1]_-;_-@_-"/>
    <numFmt numFmtId="182" formatCode="#,##0.00\ &quot;DM&quot;"/>
    <numFmt numFmtId="183" formatCode="#,##0.00\ [$€-1];\-#,##0.00\ [$€-1]"/>
    <numFmt numFmtId="184" formatCode="#,##0\ [$€-1]"/>
    <numFmt numFmtId="185" formatCode="#,##0\ &quot;DM&quot;"/>
    <numFmt numFmtId="186" formatCode="#,##0.00\ \€"/>
    <numFmt numFmtId="187" formatCode="#,##0.00\ \€;\-#,##0.00\ \€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$U-380A]\ #,##0"/>
    <numFmt numFmtId="192" formatCode="#,##0\ \€"/>
    <numFmt numFmtId="193" formatCode="#,##0.000000_ ;[Red]\-#,##0.000000\ "/>
    <numFmt numFmtId="194" formatCode="#,##0.0000000\ &quot;€&quot;"/>
    <numFmt numFmtId="195" formatCode="#,##0.0000000\ _€"/>
    <numFmt numFmtId="196" formatCode="#,##0.000000\ &quot;€&quot;"/>
    <numFmt numFmtId="197" formatCode="#,##0.00000000\ &quot;€&quot;"/>
    <numFmt numFmtId="198" formatCode="00000"/>
    <numFmt numFmtId="199" formatCode="#,##0\ _D_M"/>
    <numFmt numFmtId="200" formatCode="#,##0.000000\ [$€-1]"/>
    <numFmt numFmtId="201" formatCode="#,##0.00000000\ _D_M"/>
    <numFmt numFmtId="202" formatCode="0.00000000"/>
    <numFmt numFmtId="203" formatCode="#,##0.000000\ _D_M"/>
    <numFmt numFmtId="204" formatCode="#,##0.0000\ _D_M"/>
    <numFmt numFmtId="205" formatCode="#,##0.00000\ _D_M"/>
    <numFmt numFmtId="206" formatCode="0.00000"/>
    <numFmt numFmtId="207" formatCode="#,##0.0000000\ _D_M"/>
    <numFmt numFmtId="208" formatCode="0.0000000%"/>
    <numFmt numFmtId="209" formatCode="0.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#,##0\ [$€-1];[Red]\-#,##0\ [$€-1]"/>
    <numFmt numFmtId="219" formatCode="#,##0.000\ &quot;€&quot;"/>
    <numFmt numFmtId="220" formatCode="#,##0.00\ _€"/>
    <numFmt numFmtId="221" formatCode="#,##0.000\ &quot;€&quot;;[Red]\-#,##0.000\ &quot;€&quot;"/>
    <numFmt numFmtId="222" formatCode="#,##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7"/>
      <color indexed="22"/>
      <name val="Arial"/>
      <family val="2"/>
    </font>
    <font>
      <sz val="10"/>
      <color indexed="23"/>
      <name val="Arial"/>
      <family val="2"/>
    </font>
    <font>
      <sz val="7"/>
      <color indexed="22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2" fontId="0" fillId="3" borderId="5" xfId="0" applyNumberForma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8" fillId="2" borderId="7" xfId="0" applyNumberFormat="1" applyFont="1" applyFill="1" applyBorder="1" applyAlignment="1">
      <alignment/>
    </xf>
    <xf numFmtId="172" fontId="8" fillId="2" borderId="8" xfId="0" applyNumberFormat="1" applyFont="1" applyFill="1" applyBorder="1" applyAlignment="1">
      <alignment/>
    </xf>
    <xf numFmtId="172" fontId="8" fillId="2" borderId="9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10" xfId="0" applyNumberFormat="1" applyFont="1" applyFill="1" applyBorder="1" applyAlignment="1">
      <alignment/>
    </xf>
    <xf numFmtId="172" fontId="8" fillId="2" borderId="12" xfId="0" applyNumberFormat="1" applyFont="1" applyFill="1" applyBorder="1" applyAlignment="1">
      <alignment/>
    </xf>
    <xf numFmtId="172" fontId="8" fillId="2" borderId="13" xfId="0" applyNumberFormat="1" applyFont="1" applyFill="1" applyBorder="1" applyAlignment="1">
      <alignment/>
    </xf>
    <xf numFmtId="172" fontId="8" fillId="2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172" fontId="0" fillId="3" borderId="16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2" fontId="0" fillId="2" borderId="15" xfId="0" applyNumberFormat="1" applyFont="1" applyFill="1" applyBorder="1" applyAlignment="1">
      <alignment/>
    </xf>
    <xf numFmtId="172" fontId="8" fillId="2" borderId="17" xfId="0" applyNumberFormat="1" applyFont="1" applyFill="1" applyBorder="1" applyAlignment="1">
      <alignment/>
    </xf>
    <xf numFmtId="172" fontId="8" fillId="2" borderId="18" xfId="0" applyNumberFormat="1" applyFont="1" applyFill="1" applyBorder="1" applyAlignment="1">
      <alignment/>
    </xf>
    <xf numFmtId="172" fontId="8" fillId="2" borderId="19" xfId="0" applyNumberFormat="1" applyFont="1" applyFill="1" applyBorder="1" applyAlignment="1">
      <alignment/>
    </xf>
    <xf numFmtId="172" fontId="0" fillId="3" borderId="15" xfId="0" applyNumberForma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9" fontId="6" fillId="2" borderId="21" xfId="0" applyNumberFormat="1" applyFont="1" applyFill="1" applyBorder="1" applyAlignment="1">
      <alignment horizontal="right" vertical="top" shrinkToFit="1"/>
    </xf>
    <xf numFmtId="172" fontId="8" fillId="2" borderId="20" xfId="0" applyNumberFormat="1" applyFont="1" applyFill="1" applyBorder="1" applyAlignment="1">
      <alignment/>
    </xf>
    <xf numFmtId="172" fontId="8" fillId="2" borderId="22" xfId="0" applyNumberFormat="1" applyFont="1" applyFill="1" applyBorder="1" applyAlignment="1">
      <alignment/>
    </xf>
    <xf numFmtId="0" fontId="0" fillId="0" borderId="11" xfId="0" applyBorder="1" applyAlignment="1">
      <alignment/>
    </xf>
    <xf numFmtId="172" fontId="0" fillId="2" borderId="11" xfId="0" applyNumberFormat="1" applyFont="1" applyFill="1" applyBorder="1" applyAlignment="1">
      <alignment/>
    </xf>
    <xf numFmtId="172" fontId="8" fillId="2" borderId="23" xfId="0" applyNumberFormat="1" applyFont="1" applyFill="1" applyBorder="1" applyAlignment="1">
      <alignment shrinkToFit="1"/>
    </xf>
    <xf numFmtId="172" fontId="8" fillId="2" borderId="6" xfId="0" applyNumberFormat="1" applyFont="1" applyFill="1" applyBorder="1" applyAlignment="1">
      <alignment/>
    </xf>
    <xf numFmtId="172" fontId="8" fillId="2" borderId="24" xfId="0" applyNumberFormat="1" applyFont="1" applyFill="1" applyBorder="1" applyAlignment="1">
      <alignment/>
    </xf>
    <xf numFmtId="172" fontId="8" fillId="2" borderId="25" xfId="0" applyNumberFormat="1" applyFont="1" applyFill="1" applyBorder="1" applyAlignment="1">
      <alignment/>
    </xf>
    <xf numFmtId="172" fontId="8" fillId="2" borderId="26" xfId="0" applyNumberFormat="1" applyFont="1" applyFill="1" applyBorder="1" applyAlignment="1">
      <alignment/>
    </xf>
    <xf numFmtId="172" fontId="8" fillId="2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172" fontId="0" fillId="3" borderId="29" xfId="0" applyNumberForma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72" fontId="0" fillId="2" borderId="28" xfId="0" applyNumberFormat="1" applyFont="1" applyFill="1" applyBorder="1" applyAlignment="1">
      <alignment/>
    </xf>
    <xf numFmtId="172" fontId="8" fillId="2" borderId="31" xfId="0" applyNumberFormat="1" applyFont="1" applyFill="1" applyBorder="1" applyAlignment="1">
      <alignment/>
    </xf>
    <xf numFmtId="172" fontId="8" fillId="2" borderId="32" xfId="0" applyNumberFormat="1" applyFont="1" applyFill="1" applyBorder="1" applyAlignment="1">
      <alignment/>
    </xf>
    <xf numFmtId="172" fontId="8" fillId="2" borderId="33" xfId="0" applyNumberFormat="1" applyFont="1" applyFill="1" applyBorder="1" applyAlignment="1">
      <alignment/>
    </xf>
    <xf numFmtId="172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3" fontId="0" fillId="0" borderId="11" xfId="0" applyNumberFormat="1" applyFont="1" applyFill="1" applyBorder="1" applyAlignment="1">
      <alignment/>
    </xf>
    <xf numFmtId="172" fontId="0" fillId="2" borderId="6" xfId="0" applyNumberFormat="1" applyFill="1" applyBorder="1" applyAlignment="1">
      <alignment/>
    </xf>
    <xf numFmtId="179" fontId="8" fillId="2" borderId="7" xfId="0" applyNumberFormat="1" applyFont="1" applyFill="1" applyBorder="1" applyAlignment="1">
      <alignment/>
    </xf>
    <xf numFmtId="179" fontId="8" fillId="2" borderId="8" xfId="0" applyNumberFormat="1" applyFont="1" applyFill="1" applyBorder="1" applyAlignment="1">
      <alignment/>
    </xf>
    <xf numFmtId="179" fontId="8" fillId="2" borderId="9" xfId="0" applyNumberFormat="1" applyFont="1" applyFill="1" applyBorder="1" applyAlignment="1">
      <alignment/>
    </xf>
    <xf numFmtId="0" fontId="0" fillId="0" borderId="34" xfId="0" applyBorder="1" applyAlignment="1">
      <alignment/>
    </xf>
    <xf numFmtId="3" fontId="0" fillId="0" borderId="10" xfId="0" applyNumberFormat="1" applyFont="1" applyFill="1" applyBorder="1" applyAlignment="1">
      <alignment/>
    </xf>
    <xf numFmtId="179" fontId="8" fillId="2" borderId="12" xfId="0" applyNumberFormat="1" applyFont="1" applyFill="1" applyBorder="1" applyAlignment="1">
      <alignment/>
    </xf>
    <xf numFmtId="179" fontId="8" fillId="2" borderId="13" xfId="0" applyNumberFormat="1" applyFont="1" applyFill="1" applyBorder="1" applyAlignment="1">
      <alignment/>
    </xf>
    <xf numFmtId="179" fontId="8" fillId="2" borderId="14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28" xfId="0" applyNumberFormat="1" applyFont="1" applyFill="1" applyBorder="1" applyAlignment="1">
      <alignment/>
    </xf>
    <xf numFmtId="172" fontId="0" fillId="2" borderId="30" xfId="0" applyNumberFormat="1" applyFill="1" applyBorder="1" applyAlignment="1">
      <alignment/>
    </xf>
    <xf numFmtId="179" fontId="8" fillId="2" borderId="31" xfId="0" applyNumberFormat="1" applyFont="1" applyFill="1" applyBorder="1" applyAlignment="1">
      <alignment/>
    </xf>
    <xf numFmtId="179" fontId="8" fillId="2" borderId="32" xfId="0" applyNumberFormat="1" applyFont="1" applyFill="1" applyBorder="1" applyAlignment="1">
      <alignment/>
    </xf>
    <xf numFmtId="179" fontId="8" fillId="2" borderId="3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Fill="1" applyBorder="1" applyAlignment="1">
      <alignment horizontal="center" wrapText="1"/>
    </xf>
    <xf numFmtId="0" fontId="5" fillId="0" borderId="37" xfId="0" applyFont="1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horizontal="center" wrapText="1"/>
    </xf>
    <xf numFmtId="0" fontId="14" fillId="3" borderId="39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4" fillId="3" borderId="43" xfId="0" applyFont="1" applyFill="1" applyBorder="1" applyAlignment="1">
      <alignment wrapText="1"/>
    </xf>
    <xf numFmtId="0" fontId="15" fillId="0" borderId="44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4" fontId="14" fillId="3" borderId="24" xfId="0" applyNumberFormat="1" applyFont="1" applyFill="1" applyBorder="1" applyAlignment="1">
      <alignment/>
    </xf>
    <xf numFmtId="179" fontId="15" fillId="0" borderId="27" xfId="0" applyNumberFormat="1" applyFont="1" applyFill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14" fillId="3" borderId="47" xfId="0" applyNumberFormat="1" applyFont="1" applyFill="1" applyBorder="1" applyAlignment="1">
      <alignment/>
    </xf>
    <xf numFmtId="179" fontId="15" fillId="0" borderId="5" xfId="0" applyNumberFormat="1" applyFont="1" applyFill="1" applyBorder="1" applyAlignment="1">
      <alignment/>
    </xf>
    <xf numFmtId="0" fontId="16" fillId="0" borderId="5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14" fillId="3" borderId="13" xfId="0" applyNumberFormat="1" applyFont="1" applyFill="1" applyBorder="1" applyAlignment="1">
      <alignment/>
    </xf>
    <xf numFmtId="179" fontId="15" fillId="0" borderId="14" xfId="0" applyNumberFormat="1" applyFont="1" applyFill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14" fillId="3" borderId="49" xfId="0" applyNumberFormat="1" applyFont="1" applyFill="1" applyBorder="1" applyAlignment="1">
      <alignment/>
    </xf>
    <xf numFmtId="179" fontId="15" fillId="0" borderId="11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4" fontId="14" fillId="3" borderId="32" xfId="0" applyNumberFormat="1" applyFont="1" applyFill="1" applyBorder="1" applyAlignment="1">
      <alignment/>
    </xf>
    <xf numFmtId="179" fontId="15" fillId="0" borderId="33" xfId="0" applyNumberFormat="1" applyFont="1" applyFill="1" applyBorder="1" applyAlignment="1">
      <alignment/>
    </xf>
    <xf numFmtId="4" fontId="5" fillId="0" borderId="50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14" fillId="3" borderId="51" xfId="0" applyNumberFormat="1" applyFont="1" applyFill="1" applyBorder="1" applyAlignment="1">
      <alignment/>
    </xf>
    <xf numFmtId="179" fontId="15" fillId="0" borderId="29" xfId="0" applyNumberFormat="1" applyFont="1" applyFill="1" applyBorder="1" applyAlignment="1">
      <alignment/>
    </xf>
    <xf numFmtId="0" fontId="16" fillId="0" borderId="28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4" fillId="3" borderId="43" xfId="0" applyFont="1" applyFill="1" applyBorder="1" applyAlignment="1">
      <alignment horizontal="center" wrapText="1"/>
    </xf>
    <xf numFmtId="4" fontId="5" fillId="0" borderId="7" xfId="0" applyNumberFormat="1" applyFont="1" applyBorder="1" applyAlignment="1">
      <alignment/>
    </xf>
    <xf numFmtId="4" fontId="14" fillId="3" borderId="8" xfId="0" applyNumberFormat="1" applyFont="1" applyFill="1" applyBorder="1" applyAlignment="1">
      <alignment/>
    </xf>
    <xf numFmtId="179" fontId="15" fillId="0" borderId="47" xfId="0" applyNumberFormat="1" applyFont="1" applyFill="1" applyBorder="1" applyAlignment="1">
      <alignment/>
    </xf>
    <xf numFmtId="179" fontId="15" fillId="0" borderId="9" xfId="0" applyNumberFormat="1" applyFont="1" applyFill="1" applyBorder="1" applyAlignment="1">
      <alignment/>
    </xf>
    <xf numFmtId="0" fontId="16" fillId="0" borderId="52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179" fontId="15" fillId="0" borderId="49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14" fillId="3" borderId="53" xfId="0" applyNumberFormat="1" applyFont="1" applyFill="1" applyBorder="1" applyAlignment="1">
      <alignment/>
    </xf>
    <xf numFmtId="0" fontId="16" fillId="0" borderId="54" xfId="0" applyFont="1" applyBorder="1" applyAlignment="1">
      <alignment/>
    </xf>
    <xf numFmtId="0" fontId="0" fillId="0" borderId="53" xfId="0" applyBorder="1" applyAlignment="1">
      <alignment/>
    </xf>
    <xf numFmtId="4" fontId="5" fillId="0" borderId="21" xfId="0" applyNumberFormat="1" applyFont="1" applyBorder="1" applyAlignment="1">
      <alignment/>
    </xf>
    <xf numFmtId="4" fontId="14" fillId="3" borderId="18" xfId="0" applyNumberFormat="1" applyFont="1" applyFill="1" applyBorder="1" applyAlignment="1">
      <alignment/>
    </xf>
    <xf numFmtId="4" fontId="14" fillId="3" borderId="18" xfId="0" applyNumberFormat="1" applyFont="1" applyFill="1" applyBorder="1" applyAlignment="1">
      <alignment/>
    </xf>
    <xf numFmtId="0" fontId="16" fillId="0" borderId="54" xfId="0" applyFont="1" applyBorder="1" applyAlignment="1">
      <alignment wrapText="1"/>
    </xf>
    <xf numFmtId="0" fontId="0" fillId="0" borderId="55" xfId="0" applyFill="1" applyBorder="1" applyAlignment="1">
      <alignment/>
    </xf>
    <xf numFmtId="0" fontId="5" fillId="0" borderId="37" xfId="0" applyFont="1" applyBorder="1" applyAlignment="1">
      <alignment horizontal="center"/>
    </xf>
    <xf numFmtId="4" fontId="5" fillId="0" borderId="37" xfId="0" applyNumberFormat="1" applyFont="1" applyBorder="1" applyAlignment="1">
      <alignment/>
    </xf>
    <xf numFmtId="4" fontId="14" fillId="3" borderId="43" xfId="0" applyNumberFormat="1" applyFont="1" applyFill="1" applyBorder="1" applyAlignment="1">
      <alignment/>
    </xf>
    <xf numFmtId="4" fontId="5" fillId="0" borderId="56" xfId="0" applyNumberFormat="1" applyFont="1" applyBorder="1" applyAlignment="1">
      <alignment/>
    </xf>
    <xf numFmtId="4" fontId="14" fillId="3" borderId="43" xfId="0" applyNumberFormat="1" applyFont="1" applyFill="1" applyBorder="1" applyAlignment="1">
      <alignment/>
    </xf>
    <xf numFmtId="0" fontId="16" fillId="0" borderId="57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8" xfId="0" applyFont="1" applyBorder="1" applyAlignment="1">
      <alignment horizontal="center" wrapText="1"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5" fillId="0" borderId="59" xfId="0" applyFont="1" applyBorder="1" applyAlignment="1">
      <alignment/>
    </xf>
    <xf numFmtId="0" fontId="5" fillId="0" borderId="58" xfId="0" applyFont="1" applyBorder="1" applyAlignment="1">
      <alignment wrapText="1"/>
    </xf>
    <xf numFmtId="0" fontId="17" fillId="0" borderId="36" xfId="0" applyFont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3" borderId="41" xfId="0" applyFont="1" applyFill="1" applyBorder="1" applyAlignment="1">
      <alignment horizontal="center" wrapText="1"/>
    </xf>
    <xf numFmtId="0" fontId="19" fillId="4" borderId="36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179" fontId="20" fillId="2" borderId="39" xfId="0" applyNumberFormat="1" applyFont="1" applyFill="1" applyBorder="1" applyAlignment="1">
      <alignment horizontal="center" wrapText="1"/>
    </xf>
    <xf numFmtId="179" fontId="20" fillId="3" borderId="39" xfId="0" applyNumberFormat="1" applyFont="1" applyFill="1" applyBorder="1" applyAlignment="1">
      <alignment horizontal="center" wrapText="1"/>
    </xf>
    <xf numFmtId="179" fontId="20" fillId="4" borderId="40" xfId="0" applyNumberFormat="1" applyFont="1" applyFill="1" applyBorder="1" applyAlignment="1">
      <alignment horizontal="center" wrapText="1"/>
    </xf>
    <xf numFmtId="20" fontId="5" fillId="5" borderId="58" xfId="0" applyNumberFormat="1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179" fontId="0" fillId="0" borderId="11" xfId="0" applyNumberFormat="1" applyBorder="1" applyAlignment="1">
      <alignment/>
    </xf>
    <xf numFmtId="172" fontId="0" fillId="0" borderId="26" xfId="0" applyNumberFormat="1" applyBorder="1" applyAlignment="1">
      <alignment/>
    </xf>
    <xf numFmtId="9" fontId="0" fillId="0" borderId="25" xfId="19" applyNumberForma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8" fillId="2" borderId="60" xfId="0" applyNumberFormat="1" applyFont="1" applyFill="1" applyBorder="1" applyAlignment="1">
      <alignment/>
    </xf>
    <xf numFmtId="3" fontId="8" fillId="3" borderId="60" xfId="0" applyNumberFormat="1" applyFont="1" applyFill="1" applyBorder="1" applyAlignment="1">
      <alignment/>
    </xf>
    <xf numFmtId="3" fontId="8" fillId="4" borderId="52" xfId="0" applyNumberFormat="1" applyFont="1" applyFill="1" applyBorder="1" applyAlignment="1">
      <alignment/>
    </xf>
    <xf numFmtId="172" fontId="0" fillId="0" borderId="26" xfId="0" applyNumberFormat="1" applyFill="1" applyBorder="1" applyAlignment="1">
      <alignment/>
    </xf>
    <xf numFmtId="179" fontId="0" fillId="2" borderId="24" xfId="19" applyNumberFormat="1" applyFill="1" applyBorder="1" applyAlignment="1">
      <alignment/>
    </xf>
    <xf numFmtId="179" fontId="0" fillId="3" borderId="24" xfId="19" applyNumberFormat="1" applyFill="1" applyBorder="1" applyAlignment="1">
      <alignment/>
    </xf>
    <xf numFmtId="179" fontId="0" fillId="4" borderId="27" xfId="19" applyNumberFormat="1" applyFill="1" applyBorder="1" applyAlignment="1">
      <alignment/>
    </xf>
    <xf numFmtId="2" fontId="0" fillId="5" borderId="11" xfId="0" applyNumberFormat="1" applyFill="1" applyBorder="1" applyAlignment="1">
      <alignment horizontal="center"/>
    </xf>
    <xf numFmtId="172" fontId="0" fillId="5" borderId="11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left" wrapText="1"/>
    </xf>
    <xf numFmtId="179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8" fillId="2" borderId="45" xfId="0" applyNumberFormat="1" applyFont="1" applyFill="1" applyBorder="1" applyAlignment="1">
      <alignment/>
    </xf>
    <xf numFmtId="3" fontId="8" fillId="3" borderId="45" xfId="0" applyNumberFormat="1" applyFont="1" applyFill="1" applyBorder="1" applyAlignment="1">
      <alignment/>
    </xf>
    <xf numFmtId="3" fontId="8" fillId="4" borderId="25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2" fontId="0" fillId="5" borderId="10" xfId="0" applyNumberFormat="1" applyFill="1" applyBorder="1" applyAlignment="1">
      <alignment horizontal="center"/>
    </xf>
    <xf numFmtId="172" fontId="0" fillId="5" borderId="10" xfId="0" applyNumberFormat="1" applyFont="1" applyFill="1" applyBorder="1" applyAlignment="1">
      <alignment horizontal="center" wrapText="1"/>
    </xf>
    <xf numFmtId="0" fontId="16" fillId="0" borderId="54" xfId="0" applyFont="1" applyBorder="1" applyAlignment="1">
      <alignment horizontal="left" wrapText="1"/>
    </xf>
    <xf numFmtId="172" fontId="0" fillId="5" borderId="10" xfId="0" applyNumberFormat="1" applyFont="1" applyFill="1" applyBorder="1" applyAlignment="1">
      <alignment horizontal="center"/>
    </xf>
    <xf numFmtId="179" fontId="0" fillId="0" borderId="28" xfId="0" applyNumberFormat="1" applyBorder="1" applyAlignment="1">
      <alignment/>
    </xf>
    <xf numFmtId="172" fontId="0" fillId="0" borderId="31" xfId="0" applyNumberFormat="1" applyBorder="1" applyAlignment="1">
      <alignment/>
    </xf>
    <xf numFmtId="9" fontId="0" fillId="0" borderId="61" xfId="19" applyNumberForma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8" fillId="2" borderId="42" xfId="0" applyNumberFormat="1" applyFont="1" applyFill="1" applyBorder="1" applyAlignment="1">
      <alignment/>
    </xf>
    <xf numFmtId="3" fontId="8" fillId="3" borderId="42" xfId="0" applyNumberFormat="1" applyFont="1" applyFill="1" applyBorder="1" applyAlignment="1">
      <alignment/>
    </xf>
    <xf numFmtId="3" fontId="8" fillId="4" borderId="61" xfId="0" applyNumberFormat="1" applyFont="1" applyFill="1" applyBorder="1" applyAlignment="1">
      <alignment/>
    </xf>
    <xf numFmtId="172" fontId="0" fillId="0" borderId="31" xfId="0" applyNumberFormat="1" applyFill="1" applyBorder="1" applyAlignment="1">
      <alignment/>
    </xf>
    <xf numFmtId="179" fontId="0" fillId="2" borderId="43" xfId="19" applyNumberFormat="1" applyFill="1" applyBorder="1" applyAlignment="1">
      <alignment/>
    </xf>
    <xf numFmtId="179" fontId="0" fillId="3" borderId="43" xfId="19" applyNumberFormat="1" applyFill="1" applyBorder="1" applyAlignment="1">
      <alignment/>
    </xf>
    <xf numFmtId="179" fontId="0" fillId="4" borderId="44" xfId="19" applyNumberFormat="1" applyFill="1" applyBorder="1" applyAlignment="1">
      <alignment/>
    </xf>
    <xf numFmtId="2" fontId="0" fillId="5" borderId="28" xfId="0" applyNumberFormat="1" applyFill="1" applyBorder="1" applyAlignment="1">
      <alignment horizontal="center"/>
    </xf>
    <xf numFmtId="172" fontId="0" fillId="5" borderId="28" xfId="0" applyNumberFormat="1" applyFont="1" applyFill="1" applyBorder="1" applyAlignment="1">
      <alignment horizontal="center"/>
    </xf>
    <xf numFmtId="179" fontId="16" fillId="0" borderId="6" xfId="0" applyNumberFormat="1" applyFont="1" applyBorder="1" applyAlignment="1">
      <alignment/>
    </xf>
    <xf numFmtId="172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79" fontId="0" fillId="0" borderId="0" xfId="19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5" fillId="0" borderId="0" xfId="0" applyNumberFormat="1" applyFont="1" applyFill="1" applyAlignment="1">
      <alignment horizontal="center"/>
    </xf>
    <xf numFmtId="179" fontId="0" fillId="0" borderId="5" xfId="0" applyNumberFormat="1" applyBorder="1" applyAlignment="1">
      <alignment/>
    </xf>
    <xf numFmtId="172" fontId="0" fillId="0" borderId="7" xfId="0" applyNumberFormat="1" applyBorder="1" applyAlignment="1">
      <alignment/>
    </xf>
    <xf numFmtId="9" fontId="0" fillId="0" borderId="52" xfId="19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4" borderId="9" xfId="0" applyNumberFormat="1" applyFont="1" applyFill="1" applyBorder="1" applyAlignment="1">
      <alignment/>
    </xf>
    <xf numFmtId="172" fontId="0" fillId="0" borderId="7" xfId="0" applyNumberFormat="1" applyFill="1" applyBorder="1" applyAlignment="1">
      <alignment/>
    </xf>
    <xf numFmtId="179" fontId="0" fillId="2" borderId="8" xfId="0" applyNumberFormat="1" applyFill="1" applyBorder="1" applyAlignment="1">
      <alignment/>
    </xf>
    <xf numFmtId="179" fontId="0" fillId="3" borderId="8" xfId="0" applyNumberFormat="1" applyFill="1" applyBorder="1" applyAlignment="1">
      <alignment/>
    </xf>
    <xf numFmtId="179" fontId="0" fillId="4" borderId="47" xfId="0" applyNumberFormat="1" applyFill="1" applyBorder="1" applyAlignment="1">
      <alignment/>
    </xf>
    <xf numFmtId="2" fontId="0" fillId="5" borderId="26" xfId="0" applyNumberFormat="1" applyFill="1" applyBorder="1" applyAlignment="1">
      <alignment horizontal="center"/>
    </xf>
    <xf numFmtId="179" fontId="0" fillId="5" borderId="27" xfId="20" applyNumberFormat="1" applyFont="1" applyFill="1" applyBorder="1" applyAlignment="1">
      <alignment horizontal="center" wrapText="1"/>
    </xf>
    <xf numFmtId="0" fontId="16" fillId="0" borderId="25" xfId="0" applyFont="1" applyBorder="1" applyAlignment="1">
      <alignment wrapText="1"/>
    </xf>
    <xf numFmtId="9" fontId="0" fillId="0" borderId="25" xfId="19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0" fontId="0" fillId="0" borderId="24" xfId="0" applyBorder="1" applyAlignment="1">
      <alignment/>
    </xf>
    <xf numFmtId="179" fontId="0" fillId="2" borderId="24" xfId="0" applyNumberFormat="1" applyFill="1" applyBorder="1" applyAlignment="1">
      <alignment/>
    </xf>
    <xf numFmtId="179" fontId="0" fillId="3" borderId="24" xfId="0" applyNumberFormat="1" applyFill="1" applyBorder="1" applyAlignment="1">
      <alignment/>
    </xf>
    <xf numFmtId="179" fontId="0" fillId="4" borderId="62" xfId="0" applyNumberFormat="1" applyFill="1" applyBorder="1" applyAlignment="1">
      <alignment/>
    </xf>
    <xf numFmtId="2" fontId="0" fillId="5" borderId="12" xfId="0" applyNumberFormat="1" applyFill="1" applyBorder="1" applyAlignment="1">
      <alignment horizontal="center"/>
    </xf>
    <xf numFmtId="9" fontId="0" fillId="0" borderId="61" xfId="19" applyBorder="1" applyAlignment="1">
      <alignment/>
    </xf>
    <xf numFmtId="3" fontId="0" fillId="2" borderId="43" xfId="0" applyNumberFormat="1" applyFont="1" applyFill="1" applyBorder="1" applyAlignment="1">
      <alignment/>
    </xf>
    <xf numFmtId="3" fontId="0" fillId="3" borderId="43" xfId="0" applyNumberFormat="1" applyFon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179" fontId="0" fillId="2" borderId="43" xfId="0" applyNumberFormat="1" applyFill="1" applyBorder="1" applyAlignment="1">
      <alignment/>
    </xf>
    <xf numFmtId="179" fontId="0" fillId="3" borderId="43" xfId="0" applyNumberFormat="1" applyFill="1" applyBorder="1" applyAlignment="1">
      <alignment/>
    </xf>
    <xf numFmtId="179" fontId="0" fillId="4" borderId="55" xfId="0" applyNumberFormat="1" applyFill="1" applyBorder="1" applyAlignment="1">
      <alignment/>
    </xf>
    <xf numFmtId="2" fontId="0" fillId="5" borderId="31" xfId="0" applyNumberFormat="1" applyFill="1" applyBorder="1" applyAlignment="1">
      <alignment horizontal="center"/>
    </xf>
    <xf numFmtId="179" fontId="0" fillId="5" borderId="44" xfId="20" applyNumberFormat="1" applyFont="1" applyFill="1" applyBorder="1" applyAlignment="1">
      <alignment horizontal="center" wrapText="1"/>
    </xf>
    <xf numFmtId="0" fontId="16" fillId="0" borderId="57" xfId="0" applyFont="1" applyBorder="1" applyAlignment="1">
      <alignment horizontal="left" wrapText="1"/>
    </xf>
    <xf numFmtId="179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9" fontId="0" fillId="0" borderId="0" xfId="19" applyNumberFormat="1" applyBorder="1" applyAlignment="1">
      <alignment/>
    </xf>
    <xf numFmtId="0" fontId="22" fillId="0" borderId="0" xfId="0" applyFont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179" fontId="5" fillId="0" borderId="24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179" fontId="0" fillId="0" borderId="13" xfId="0" applyNumberFormat="1" applyFont="1" applyBorder="1" applyAlignment="1">
      <alignment wrapText="1"/>
    </xf>
    <xf numFmtId="0" fontId="5" fillId="6" borderId="13" xfId="0" applyFont="1" applyFill="1" applyBorder="1" applyAlignment="1">
      <alignment wrapText="1"/>
    </xf>
    <xf numFmtId="172" fontId="0" fillId="6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/>
    </xf>
    <xf numFmtId="172" fontId="5" fillId="2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172" fontId="0" fillId="0" borderId="13" xfId="0" applyNumberFormat="1" applyBorder="1" applyAlignment="1">
      <alignment horizontal="right"/>
    </xf>
    <xf numFmtId="0" fontId="5" fillId="2" borderId="13" xfId="0" applyFont="1" applyFill="1" applyBorder="1" applyAlignment="1">
      <alignment wrapText="1"/>
    </xf>
    <xf numFmtId="172" fontId="0" fillId="2" borderId="13" xfId="0" applyNumberForma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/>
    </xf>
    <xf numFmtId="172" fontId="0" fillId="0" borderId="52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28" xfId="0" applyFont="1" applyFill="1" applyBorder="1" applyAlignment="1">
      <alignment/>
    </xf>
    <xf numFmtId="172" fontId="0" fillId="0" borderId="57" xfId="0" applyNumberForma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172" fontId="0" fillId="0" borderId="61" xfId="0" applyNumberFormat="1" applyBorder="1" applyAlignment="1">
      <alignment/>
    </xf>
    <xf numFmtId="172" fontId="0" fillId="0" borderId="29" xfId="0" applyNumberFormat="1" applyBorder="1" applyAlignment="1">
      <alignment/>
    </xf>
    <xf numFmtId="0" fontId="22" fillId="0" borderId="4" xfId="0" applyFont="1" applyBorder="1" applyAlignment="1">
      <alignment/>
    </xf>
    <xf numFmtId="0" fontId="22" fillId="0" borderId="59" xfId="0" applyFont="1" applyBorder="1" applyAlignment="1">
      <alignment/>
    </xf>
    <xf numFmtId="0" fontId="5" fillId="0" borderId="59" xfId="0" applyFont="1" applyBorder="1" applyAlignment="1">
      <alignment horizontal="left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58" xfId="0" applyBorder="1" applyAlignment="1">
      <alignment/>
    </xf>
    <xf numFmtId="0" fontId="22" fillId="0" borderId="29" xfId="0" applyFont="1" applyBorder="1" applyAlignment="1">
      <alignment/>
    </xf>
    <xf numFmtId="0" fontId="0" fillId="0" borderId="59" xfId="0" applyBorder="1" applyAlignment="1">
      <alignment/>
    </xf>
    <xf numFmtId="184" fontId="0" fillId="0" borderId="58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59" xfId="0" applyNumberFormat="1" applyBorder="1" applyAlignment="1">
      <alignment horizontal="center"/>
    </xf>
    <xf numFmtId="0" fontId="0" fillId="0" borderId="16" xfId="0" applyBorder="1" applyAlignment="1">
      <alignment/>
    </xf>
    <xf numFmtId="184" fontId="0" fillId="0" borderId="58" xfId="0" applyNumberFormat="1" applyBorder="1" applyAlignment="1">
      <alignment horizontal="center" wrapText="1"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 wrapText="1"/>
    </xf>
    <xf numFmtId="0" fontId="22" fillId="0" borderId="2" xfId="0" applyFont="1" applyFill="1" applyBorder="1" applyAlignment="1">
      <alignment/>
    </xf>
    <xf numFmtId="184" fontId="5" fillId="0" borderId="1" xfId="0" applyNumberFormat="1" applyFont="1" applyBorder="1" applyAlignment="1">
      <alignment horizontal="left"/>
    </xf>
    <xf numFmtId="184" fontId="0" fillId="0" borderId="2" xfId="0" applyNumberFormat="1" applyBorder="1" applyAlignment="1">
      <alignment horizontal="center"/>
    </xf>
    <xf numFmtId="184" fontId="0" fillId="0" borderId="3" xfId="0" applyNumberFormat="1" applyBorder="1" applyAlignment="1">
      <alignment horizontal="center"/>
    </xf>
    <xf numFmtId="172" fontId="8" fillId="2" borderId="18" xfId="0" applyNumberFormat="1" applyFont="1" applyFill="1" applyBorder="1" applyAlignment="1">
      <alignment/>
    </xf>
    <xf numFmtId="18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3" xfId="0" applyFill="1" applyBorder="1" applyAlignment="1">
      <alignment/>
    </xf>
    <xf numFmtId="184" fontId="0" fillId="0" borderId="7" xfId="0" applyNumberFormat="1" applyBorder="1" applyAlignment="1">
      <alignment horizontal="center"/>
    </xf>
    <xf numFmtId="184" fontId="0" fillId="0" borderId="8" xfId="0" applyNumberFormat="1" applyBorder="1" applyAlignment="1">
      <alignment horizontal="center"/>
    </xf>
    <xf numFmtId="184" fontId="0" fillId="0" borderId="9" xfId="0" applyNumberFormat="1" applyBorder="1" applyAlignment="1">
      <alignment horizontal="center"/>
    </xf>
    <xf numFmtId="184" fontId="0" fillId="0" borderId="8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4" xfId="0" applyBorder="1" applyAlignment="1">
      <alignment/>
    </xf>
    <xf numFmtId="172" fontId="0" fillId="0" borderId="31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 wrapText="1"/>
    </xf>
    <xf numFmtId="0" fontId="22" fillId="0" borderId="58" xfId="0" applyFont="1" applyBorder="1" applyAlignment="1">
      <alignment/>
    </xf>
    <xf numFmtId="0" fontId="22" fillId="0" borderId="36" xfId="0" applyFont="1" applyFill="1" applyBorder="1" applyAlignment="1">
      <alignment/>
    </xf>
    <xf numFmtId="184" fontId="5" fillId="0" borderId="59" xfId="0" applyNumberFormat="1" applyFont="1" applyBorder="1" applyAlignment="1">
      <alignment horizontal="left"/>
    </xf>
    <xf numFmtId="184" fontId="5" fillId="0" borderId="65" xfId="0" applyNumberFormat="1" applyFont="1" applyBorder="1" applyAlignment="1">
      <alignment horizontal="center"/>
    </xf>
    <xf numFmtId="184" fontId="5" fillId="0" borderId="36" xfId="0" applyNumberFormat="1" applyFont="1" applyBorder="1" applyAlignment="1">
      <alignment/>
    </xf>
    <xf numFmtId="184" fontId="5" fillId="0" borderId="59" xfId="0" applyNumberFormat="1" applyFont="1" applyBorder="1" applyAlignment="1">
      <alignment/>
    </xf>
    <xf numFmtId="184" fontId="0" fillId="0" borderId="36" xfId="0" applyNumberFormat="1" applyBorder="1" applyAlignment="1">
      <alignment/>
    </xf>
    <xf numFmtId="0" fontId="0" fillId="0" borderId="30" xfId="0" applyBorder="1" applyAlignment="1">
      <alignment/>
    </xf>
    <xf numFmtId="184" fontId="0" fillId="0" borderId="65" xfId="0" applyNumberFormat="1" applyBorder="1" applyAlignment="1">
      <alignment horizontal="center"/>
    </xf>
    <xf numFmtId="0" fontId="0" fillId="0" borderId="36" xfId="0" applyBorder="1" applyAlignment="1">
      <alignment/>
    </xf>
    <xf numFmtId="184" fontId="0" fillId="0" borderId="36" xfId="0" applyNumberFormat="1" applyBorder="1" applyAlignment="1">
      <alignment horizontal="center"/>
    </xf>
    <xf numFmtId="0" fontId="0" fillId="0" borderId="65" xfId="0" applyBorder="1" applyAlignment="1">
      <alignment/>
    </xf>
    <xf numFmtId="184" fontId="0" fillId="0" borderId="36" xfId="0" applyNumberFormat="1" applyFill="1" applyBorder="1" applyAlignment="1">
      <alignment horizontal="center"/>
    </xf>
    <xf numFmtId="184" fontId="0" fillId="0" borderId="29" xfId="0" applyNumberFormat="1" applyBorder="1" applyAlignment="1">
      <alignment horizontal="center"/>
    </xf>
    <xf numFmtId="184" fontId="0" fillId="0" borderId="30" xfId="0" applyNumberFormat="1" applyBorder="1" applyAlignment="1">
      <alignment horizontal="center"/>
    </xf>
    <xf numFmtId="184" fontId="0" fillId="0" borderId="61" xfId="0" applyNumberForma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justify" wrapText="1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9" fontId="15" fillId="0" borderId="53" xfId="0" applyNumberFormat="1" applyFont="1" applyFill="1" applyBorder="1" applyAlignment="1">
      <alignment vertical="center"/>
    </xf>
    <xf numFmtId="179" fontId="8" fillId="0" borderId="55" xfId="0" applyNumberFormat="1" applyFont="1" applyFill="1" applyBorder="1" applyAlignment="1">
      <alignment/>
    </xf>
    <xf numFmtId="179" fontId="15" fillId="0" borderId="19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179" fontId="15" fillId="0" borderId="22" xfId="0" applyNumberFormat="1" applyFont="1" applyFill="1" applyBorder="1" applyAlignment="1">
      <alignment vertical="center"/>
    </xf>
    <xf numFmtId="179" fontId="8" fillId="0" borderId="6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59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172" fontId="16" fillId="0" borderId="0" xfId="0" applyNumberFormat="1" applyFont="1" applyFill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gaben%20neu%2001.05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terlagen%20f&#252;r%20Stadtr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%20Varianten%20im%20&#220;berblic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ppe%20Def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kosten"/>
      <sheetName val="Kostenarten pro Platz"/>
      <sheetName val="BW-kosten pro Platz"/>
      <sheetName val="BW-kosten pro m²"/>
      <sheetName val="BW-kosten einzeln"/>
      <sheetName val="BW-kosten einzeln pro Platz"/>
      <sheetName val="BW-kosten einzeln pro m²"/>
      <sheetName val="Verwaltungskosten "/>
      <sheetName val="Werterhaltung pro m²"/>
      <sheetName val="kindbezogene  Ausg."/>
      <sheetName val="päd. Kosten"/>
      <sheetName val="Kapazitäten"/>
      <sheetName val=" Personal VK"/>
      <sheetName val="Alter Personal"/>
      <sheetName val="bel. Plätze"/>
      <sheetName val="bauliche Eckdaten pro Platz"/>
    </sheetNames>
    <sheetDataSet>
      <sheetData sheetId="2">
        <row r="5">
          <cell r="B5">
            <v>54452.41</v>
          </cell>
          <cell r="D5">
            <v>69.45460459183674</v>
          </cell>
        </row>
        <row r="6">
          <cell r="B6">
            <v>45663.59</v>
          </cell>
          <cell r="D6">
            <v>60.966074766355135</v>
          </cell>
        </row>
        <row r="7">
          <cell r="B7">
            <v>84153.1</v>
          </cell>
          <cell r="D7">
            <v>74.07843309859156</v>
          </cell>
        </row>
        <row r="8">
          <cell r="B8">
            <v>4856.15</v>
          </cell>
          <cell r="D8">
            <v>2.06908819769919</v>
          </cell>
        </row>
        <row r="9">
          <cell r="B9">
            <v>142021.14</v>
          </cell>
          <cell r="D9">
            <v>107.91879939209727</v>
          </cell>
        </row>
        <row r="10">
          <cell r="B10">
            <v>31644.03</v>
          </cell>
          <cell r="D10">
            <v>64.8443237704918</v>
          </cell>
        </row>
        <row r="11">
          <cell r="B11">
            <v>91348.39</v>
          </cell>
          <cell r="D11">
            <v>74.57011428571428</v>
          </cell>
        </row>
        <row r="16">
          <cell r="B16">
            <v>46341.14</v>
          </cell>
          <cell r="D16">
            <v>76.21898026315789</v>
          </cell>
        </row>
        <row r="17">
          <cell r="B17">
            <v>9923.73</v>
          </cell>
          <cell r="D17">
            <v>31.10887147335423</v>
          </cell>
        </row>
        <row r="18">
          <cell r="B18">
            <v>41451.88</v>
          </cell>
          <cell r="D18">
            <v>32.083498452012385</v>
          </cell>
        </row>
      </sheetData>
      <sheetData sheetId="3">
        <row r="5">
          <cell r="B5">
            <v>54452.41</v>
          </cell>
          <cell r="D5">
            <v>126.18745365220617</v>
          </cell>
        </row>
        <row r="6">
          <cell r="B6">
            <v>45663.59</v>
          </cell>
          <cell r="D6">
            <v>53.8867004956337</v>
          </cell>
        </row>
        <row r="7">
          <cell r="B7">
            <v>84153.1</v>
          </cell>
          <cell r="D7">
            <v>108.01322038249262</v>
          </cell>
        </row>
        <row r="9">
          <cell r="B9">
            <v>142021.14</v>
          </cell>
          <cell r="D9">
            <v>75.66389984017049</v>
          </cell>
        </row>
        <row r="10">
          <cell r="B10">
            <v>31644.03</v>
          </cell>
          <cell r="D10">
            <v>99.9369315310763</v>
          </cell>
        </row>
        <row r="11">
          <cell r="B11">
            <v>91348.39</v>
          </cell>
          <cell r="D11">
            <v>66.52469868550413</v>
          </cell>
        </row>
        <row r="16">
          <cell r="B16">
            <v>46341.14</v>
          </cell>
          <cell r="D16">
            <v>136.11731531796153</v>
          </cell>
        </row>
        <row r="17">
          <cell r="B17">
            <v>9923.73</v>
          </cell>
          <cell r="D17">
            <v>48.977050636659754</v>
          </cell>
        </row>
        <row r="18">
          <cell r="B18">
            <v>41451.88</v>
          </cell>
          <cell r="D18">
            <v>50.287981171675014</v>
          </cell>
        </row>
      </sheetData>
      <sheetData sheetId="7">
        <row r="5">
          <cell r="B5">
            <v>13374.31</v>
          </cell>
          <cell r="D5">
            <v>17.05906887755102</v>
          </cell>
        </row>
        <row r="6">
          <cell r="B6">
            <v>12600</v>
          </cell>
          <cell r="D6">
            <v>16.822429906542055</v>
          </cell>
        </row>
        <row r="7">
          <cell r="B7">
            <v>16200</v>
          </cell>
          <cell r="D7">
            <v>14.26056338028169</v>
          </cell>
        </row>
        <row r="8">
          <cell r="B8">
            <v>0</v>
          </cell>
          <cell r="D8">
            <v>0</v>
          </cell>
        </row>
        <row r="9">
          <cell r="B9">
            <v>21600</v>
          </cell>
          <cell r="D9">
            <v>16.41337386018237</v>
          </cell>
        </row>
        <row r="10">
          <cell r="B10">
            <v>8280</v>
          </cell>
          <cell r="D10">
            <v>16.9672131147541</v>
          </cell>
        </row>
        <row r="11">
          <cell r="B11">
            <v>22500</v>
          </cell>
          <cell r="D11">
            <v>18.367346938775512</v>
          </cell>
        </row>
      </sheetData>
      <sheetData sheetId="8">
        <row r="5">
          <cell r="B5">
            <v>1294.95</v>
          </cell>
          <cell r="E5">
            <v>1.6517219387755102</v>
          </cell>
        </row>
        <row r="6">
          <cell r="B6">
            <v>2679.28</v>
          </cell>
          <cell r="E6">
            <v>3.5771428571428574</v>
          </cell>
        </row>
        <row r="7">
          <cell r="B7">
            <v>2433.13</v>
          </cell>
          <cell r="E7">
            <v>2.1418397887323946</v>
          </cell>
        </row>
        <row r="8">
          <cell r="B8">
            <v>1135.63</v>
          </cell>
          <cell r="E8">
            <v>0.4838645078824031</v>
          </cell>
        </row>
        <row r="9">
          <cell r="B9">
            <v>13033.08</v>
          </cell>
          <cell r="E9">
            <v>9.903556231003039</v>
          </cell>
        </row>
        <row r="10">
          <cell r="B10">
            <v>1463.27</v>
          </cell>
          <cell r="E10">
            <v>2.9985040983606557</v>
          </cell>
        </row>
        <row r="11">
          <cell r="B11">
            <v>4045.74</v>
          </cell>
          <cell r="E11">
            <v>3.3026448979591834</v>
          </cell>
        </row>
        <row r="16">
          <cell r="B16">
            <v>7647.68</v>
          </cell>
          <cell r="E16">
            <v>12.57842105263158</v>
          </cell>
        </row>
        <row r="17">
          <cell r="B17">
            <v>462.61</v>
          </cell>
          <cell r="E17">
            <v>1.4501880877742948</v>
          </cell>
        </row>
        <row r="18">
          <cell r="B18">
            <v>7032.21</v>
          </cell>
          <cell r="E18">
            <v>5.442886996904025</v>
          </cell>
        </row>
      </sheetData>
      <sheetData sheetId="9">
        <row r="4">
          <cell r="B4">
            <v>3083.85</v>
          </cell>
          <cell r="D4">
            <v>3.9334821428571427</v>
          </cell>
        </row>
        <row r="5">
          <cell r="B5">
            <v>2100.85</v>
          </cell>
          <cell r="D5">
            <v>2.8048731642189586</v>
          </cell>
        </row>
        <row r="6">
          <cell r="B6">
            <v>1739.62</v>
          </cell>
          <cell r="D6">
            <v>1.5313556338028167</v>
          </cell>
        </row>
        <row r="7">
          <cell r="B7">
            <v>3672.6</v>
          </cell>
          <cell r="D7">
            <v>1.5648061354921177</v>
          </cell>
        </row>
        <row r="8">
          <cell r="B8">
            <v>4069.21</v>
          </cell>
          <cell r="D8">
            <v>3.0921048632218846</v>
          </cell>
        </row>
        <row r="9">
          <cell r="B9">
            <v>1870.27</v>
          </cell>
          <cell r="D9">
            <v>3.8325204918032787</v>
          </cell>
        </row>
        <row r="10">
          <cell r="B10">
            <v>4325.58</v>
          </cell>
          <cell r="D10">
            <v>3.531085714285714</v>
          </cell>
        </row>
        <row r="15">
          <cell r="B15">
            <v>1806.72</v>
          </cell>
          <cell r="D15">
            <v>2.971578947368421</v>
          </cell>
        </row>
        <row r="16">
          <cell r="B16">
            <v>899.75</v>
          </cell>
          <cell r="D16">
            <v>2.8205329153605017</v>
          </cell>
        </row>
        <row r="17">
          <cell r="B17">
            <v>3800</v>
          </cell>
          <cell r="D17">
            <v>2.9411764705882355</v>
          </cell>
        </row>
      </sheetData>
      <sheetData sheetId="10">
        <row r="4">
          <cell r="B4">
            <v>353603.77</v>
          </cell>
          <cell r="D4">
            <v>451.0252168367347</v>
          </cell>
        </row>
        <row r="5">
          <cell r="B5">
            <v>238451.36</v>
          </cell>
          <cell r="D5">
            <v>318.3596261682243</v>
          </cell>
        </row>
        <row r="6">
          <cell r="B6">
            <v>327921.79</v>
          </cell>
          <cell r="D6">
            <v>288.66354753521125</v>
          </cell>
        </row>
        <row r="7">
          <cell r="B7">
            <v>249620.14</v>
          </cell>
          <cell r="D7">
            <v>106.35711120579464</v>
          </cell>
        </row>
        <row r="8">
          <cell r="B8">
            <v>416107.79</v>
          </cell>
          <cell r="D8">
            <v>316.19132978723405</v>
          </cell>
        </row>
        <row r="9">
          <cell r="B9">
            <v>177542.18</v>
          </cell>
          <cell r="D9">
            <v>363.8159426229508</v>
          </cell>
        </row>
        <row r="10">
          <cell r="B10">
            <v>346249.8</v>
          </cell>
          <cell r="D10">
            <v>282.6528979591837</v>
          </cell>
        </row>
        <row r="15">
          <cell r="B15">
            <v>156585.95</v>
          </cell>
          <cell r="D15">
            <v>257.54268092105264</v>
          </cell>
        </row>
        <row r="16">
          <cell r="B16">
            <v>108546.16</v>
          </cell>
          <cell r="D16">
            <v>340.2700940438872</v>
          </cell>
        </row>
        <row r="17">
          <cell r="B17">
            <v>412229.35</v>
          </cell>
          <cell r="D17">
            <v>319.0629643962848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l. Plätze"/>
      <sheetName val="päd.PK"/>
      <sheetName val="päd. Kosten"/>
      <sheetName val="bauliche Eckdaten pro Platz"/>
      <sheetName val="Gesamtkosten"/>
      <sheetName val="Tabelle1"/>
      <sheetName val="Darstellung Zuschuss"/>
      <sheetName val="Tabelle2"/>
    </sheetNames>
    <sheetDataSet>
      <sheetData sheetId="0">
        <row r="5">
          <cell r="D5">
            <v>221</v>
          </cell>
          <cell r="G5">
            <v>563</v>
          </cell>
        </row>
        <row r="6">
          <cell r="D6">
            <v>232</v>
          </cell>
          <cell r="G6">
            <v>517</v>
          </cell>
        </row>
        <row r="7">
          <cell r="D7">
            <v>377</v>
          </cell>
          <cell r="G7">
            <v>759</v>
          </cell>
        </row>
        <row r="8">
          <cell r="H8">
            <v>2347</v>
          </cell>
        </row>
        <row r="9">
          <cell r="D9">
            <v>399</v>
          </cell>
          <cell r="G9">
            <v>917</v>
          </cell>
        </row>
        <row r="10">
          <cell r="D10">
            <v>174</v>
          </cell>
          <cell r="G10">
            <v>314</v>
          </cell>
        </row>
        <row r="11">
          <cell r="D11">
            <v>343</v>
          </cell>
          <cell r="G11">
            <v>882</v>
          </cell>
        </row>
        <row r="12">
          <cell r="D12">
            <v>1746</v>
          </cell>
          <cell r="G12">
            <v>3952</v>
          </cell>
          <cell r="H12">
            <v>2347</v>
          </cell>
        </row>
        <row r="18">
          <cell r="D18">
            <v>85</v>
          </cell>
          <cell r="G18">
            <v>322</v>
          </cell>
          <cell r="H18">
            <v>201</v>
          </cell>
        </row>
        <row r="19">
          <cell r="D19">
            <v>97</v>
          </cell>
          <cell r="G19">
            <v>222</v>
          </cell>
          <cell r="H19">
            <v>0</v>
          </cell>
        </row>
        <row r="20">
          <cell r="D20">
            <v>356</v>
          </cell>
          <cell r="G20">
            <v>655</v>
          </cell>
          <cell r="H20">
            <v>281</v>
          </cell>
        </row>
      </sheetData>
      <sheetData sheetId="1">
        <row r="56">
          <cell r="D56">
            <v>645.1584209445116</v>
          </cell>
          <cell r="G56">
            <v>374.82017330475094</v>
          </cell>
        </row>
        <row r="57">
          <cell r="D57">
            <v>394.77836636443556</v>
          </cell>
          <cell r="G57">
            <v>284.06727079971165</v>
          </cell>
        </row>
        <row r="58">
          <cell r="D58">
            <v>292.22305087563876</v>
          </cell>
          <cell r="G58">
            <v>286.89551535017824</v>
          </cell>
        </row>
        <row r="59">
          <cell r="H59">
            <v>106.35711120579462</v>
          </cell>
        </row>
        <row r="60">
          <cell r="D60">
            <v>453.10054078772</v>
          </cell>
          <cell r="G60">
            <v>256.620143202117</v>
          </cell>
        </row>
        <row r="61">
          <cell r="D61">
            <v>523.630536502389</v>
          </cell>
          <cell r="G61">
            <v>275.25626321205186</v>
          </cell>
        </row>
        <row r="62">
          <cell r="D62">
            <v>422.230667649588</v>
          </cell>
          <cell r="G62">
            <v>228.37265419069314</v>
          </cell>
        </row>
        <row r="65">
          <cell r="D65">
            <v>565.5151811863466</v>
          </cell>
          <cell r="G65">
            <v>262.71226110419354</v>
          </cell>
          <cell r="H65">
            <v>119.02391605571401</v>
          </cell>
        </row>
        <row r="66">
          <cell r="D66">
            <v>525.2432802231365</v>
          </cell>
          <cell r="G66">
            <v>259.4484766592602</v>
          </cell>
        </row>
        <row r="67">
          <cell r="D67">
            <v>550.2291769577478</v>
          </cell>
          <cell r="G67">
            <v>278.2134267768839</v>
          </cell>
          <cell r="H67">
            <v>121.41625787965432</v>
          </cell>
        </row>
      </sheetData>
      <sheetData sheetId="4">
        <row r="5">
          <cell r="B5">
            <v>425809.29000000004</v>
          </cell>
        </row>
        <row r="6">
          <cell r="B6">
            <v>301495.08</v>
          </cell>
        </row>
        <row r="7">
          <cell r="B7">
            <v>432447.64</v>
          </cell>
        </row>
        <row r="8">
          <cell r="B8">
            <v>259284.52000000002</v>
          </cell>
        </row>
        <row r="10">
          <cell r="B10">
            <v>596831.22</v>
          </cell>
        </row>
        <row r="11">
          <cell r="B11">
            <v>220799.74999999997</v>
          </cell>
        </row>
        <row r="12">
          <cell r="B12">
            <v>468469.51</v>
          </cell>
        </row>
        <row r="13">
          <cell r="B13">
            <v>2705137.01</v>
          </cell>
        </row>
        <row r="18">
          <cell r="B18">
            <v>212381.49</v>
          </cell>
        </row>
        <row r="19">
          <cell r="B19">
            <v>119832.25</v>
          </cell>
        </row>
        <row r="20">
          <cell r="B20">
            <v>464513.44</v>
          </cell>
        </row>
        <row r="21">
          <cell r="B21">
            <v>796727.1799999999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 Varianten (2)"/>
      <sheetName val="Übersicht Varianten"/>
      <sheetName val="Übersicht Varianten pro Platz"/>
      <sheetName val="Zuschuss Stadt 1"/>
      <sheetName val="Zuschuss Stadt 1 pro Platz "/>
      <sheetName val="Zuschuss Stadt 2"/>
      <sheetName val="Zuschuss Stadt 2 pro Platz"/>
      <sheetName val="Zuschuss Stadt 3"/>
      <sheetName val="Zuschuss Stadt 3 pro Platz"/>
      <sheetName val="Zuschuss Stadt 4"/>
      <sheetName val="Zuschuss Stadt 4 pro Platz"/>
      <sheetName val="Zuschuss Stadt aktuell"/>
      <sheetName val="Zuschuss Stadt akt.  pro Platz "/>
    </sheetNames>
    <sheetDataSet>
      <sheetData sheetId="3">
        <row r="21">
          <cell r="D21">
            <v>830397</v>
          </cell>
          <cell r="E21">
            <v>797740.81</v>
          </cell>
        </row>
      </sheetData>
      <sheetData sheetId="5">
        <row r="21">
          <cell r="D21">
            <v>958855</v>
          </cell>
          <cell r="E21">
            <v>669282.81</v>
          </cell>
        </row>
      </sheetData>
      <sheetData sheetId="7">
        <row r="21">
          <cell r="D21">
            <v>1087568.5</v>
          </cell>
          <cell r="E21">
            <v>540569.31</v>
          </cell>
        </row>
      </sheetData>
      <sheetData sheetId="9">
        <row r="21">
          <cell r="D21">
            <v>987556</v>
          </cell>
          <cell r="E21">
            <v>640581.81</v>
          </cell>
        </row>
      </sheetData>
      <sheetData sheetId="11">
        <row r="21">
          <cell r="D21">
            <v>991048.04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zit"/>
      <sheetName val="Zuschuss Land LK pro Platz"/>
      <sheetName val="Defizit pro Platz"/>
      <sheetName val="Einnahmen pro Platz"/>
      <sheetName val="Elternbeiträge  pro Platz "/>
      <sheetName val="Übersicht Elternbeiträge"/>
      <sheetName val="Zuschuss Stadt pro Platz"/>
    </sheetNames>
    <sheetDataSet>
      <sheetData sheetId="0">
        <row r="22">
          <cell r="C22">
            <v>1559382.51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2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13.28125" style="0" customWidth="1"/>
    <col min="2" max="2" width="15.8515625" style="0" customWidth="1"/>
    <col min="3" max="3" width="14.00390625" style="0" customWidth="1"/>
    <col min="4" max="4" width="16.421875" style="0" customWidth="1"/>
    <col min="7" max="7" width="12.0039062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ht="29.25" customHeight="1" thickBot="1">
      <c r="A2" s="3" t="s">
        <v>1</v>
      </c>
    </row>
    <row r="3" spans="1:9" ht="29.25" customHeight="1" thickBot="1">
      <c r="A3" s="342" t="s">
        <v>2</v>
      </c>
      <c r="B3" s="344" t="s">
        <v>3</v>
      </c>
      <c r="C3" s="345" t="s">
        <v>4</v>
      </c>
      <c r="D3" s="337" t="s">
        <v>5</v>
      </c>
      <c r="E3" s="4" t="s">
        <v>6</v>
      </c>
      <c r="F3" s="5"/>
      <c r="G3" s="5"/>
      <c r="H3" s="5"/>
      <c r="I3" s="6"/>
    </row>
    <row r="4" spans="1:11" ht="46.5" customHeight="1" thickBot="1">
      <c r="A4" s="343"/>
      <c r="B4" s="338"/>
      <c r="C4" s="338"/>
      <c r="D4" s="338"/>
      <c r="E4" s="7" t="s">
        <v>7</v>
      </c>
      <c r="F4" s="8" t="s">
        <v>8</v>
      </c>
      <c r="G4" s="9" t="s">
        <v>28</v>
      </c>
      <c r="H4" s="8" t="s">
        <v>9</v>
      </c>
      <c r="I4" s="10" t="s">
        <v>10</v>
      </c>
      <c r="J4" s="11" t="s">
        <v>11</v>
      </c>
      <c r="K4" s="12"/>
    </row>
    <row r="5" spans="1:10" ht="21.75" customHeight="1">
      <c r="A5" s="13" t="s">
        <v>12</v>
      </c>
      <c r="B5" s="14">
        <f>'[1]BW-kosten pro Platz'!B5+'[1]kindbezogene  Ausg.'!B4+'[1]päd. Kosten'!B4+'[1]Werterhaltung pro m²'!B5+'[1]Verwaltungskosten '!B5</f>
        <v>425809.29000000004</v>
      </c>
      <c r="C5" s="15">
        <v>784</v>
      </c>
      <c r="D5" s="16">
        <f>B5/C5</f>
        <v>543.1240943877551</v>
      </c>
      <c r="E5" s="17">
        <f>'[1]BW-kosten pro Platz'!D5</f>
        <v>69.45460459183674</v>
      </c>
      <c r="F5" s="18">
        <f>'[1]kindbezogene  Ausg.'!D4</f>
        <v>3.9334821428571427</v>
      </c>
      <c r="G5" s="18">
        <f>'[1]Verwaltungskosten '!D5</f>
        <v>17.05906887755102</v>
      </c>
      <c r="H5" s="18">
        <f>'[1]Werterhaltung pro m²'!E5</f>
        <v>1.6517219387755102</v>
      </c>
      <c r="I5" s="19">
        <f>'[1]päd. Kosten'!D4</f>
        <v>451.0252168367347</v>
      </c>
      <c r="J5" s="20">
        <f>SUM(E5:I5)</f>
        <v>543.1240943877551</v>
      </c>
    </row>
    <row r="6" spans="1:10" ht="21.75" customHeight="1">
      <c r="A6" s="21" t="s">
        <v>13</v>
      </c>
      <c r="B6" s="22">
        <f>'[1]BW-kosten pro Platz'!B6+'[1]kindbezogene  Ausg.'!B5+'[1]päd. Kosten'!B5+'[1]Werterhaltung pro m²'!B6+'[1]Verwaltungskosten '!B6</f>
        <v>301495.08</v>
      </c>
      <c r="C6" s="15">
        <v>749</v>
      </c>
      <c r="D6" s="23">
        <f>B6/C6</f>
        <v>402.5301468624833</v>
      </c>
      <c r="E6" s="24">
        <f>'[1]BW-kosten pro Platz'!D6</f>
        <v>60.966074766355135</v>
      </c>
      <c r="F6" s="25">
        <f>'[1]kindbezogene  Ausg.'!D5</f>
        <v>2.8048731642189586</v>
      </c>
      <c r="G6" s="25">
        <f>'[1]Verwaltungskosten '!D6</f>
        <v>16.822429906542055</v>
      </c>
      <c r="H6" s="25">
        <f>'[1]Werterhaltung pro m²'!E6</f>
        <v>3.5771428571428574</v>
      </c>
      <c r="I6" s="26">
        <f>'[1]päd. Kosten'!D5</f>
        <v>318.3596261682243</v>
      </c>
      <c r="J6" s="20">
        <f>SUM(E6:I6)</f>
        <v>402.5301468624833</v>
      </c>
    </row>
    <row r="7" spans="1:10" ht="21.75" customHeight="1">
      <c r="A7" s="21" t="s">
        <v>14</v>
      </c>
      <c r="B7" s="22">
        <f>'[1]BW-kosten pro Platz'!B7+'[1]kindbezogene  Ausg.'!B6+'[1]päd. Kosten'!B6+'[1]Werterhaltung pro m²'!B7+'[1]Verwaltungskosten '!B7</f>
        <v>432447.64</v>
      </c>
      <c r="C7" s="15">
        <v>1136</v>
      </c>
      <c r="D7" s="23">
        <f>B7/C7</f>
        <v>380.6757394366197</v>
      </c>
      <c r="E7" s="24">
        <f>'[1]BW-kosten pro Platz'!D7</f>
        <v>74.07843309859156</v>
      </c>
      <c r="F7" s="25">
        <f>'[1]kindbezogene  Ausg.'!D6</f>
        <v>1.5313556338028167</v>
      </c>
      <c r="G7" s="25">
        <f>'[1]Verwaltungskosten '!D7</f>
        <v>14.26056338028169</v>
      </c>
      <c r="H7" s="25">
        <f>'[1]Werterhaltung pro m²'!E7</f>
        <v>2.1418397887323946</v>
      </c>
      <c r="I7" s="26">
        <f>'[1]päd. Kosten'!D6</f>
        <v>288.66354753521125</v>
      </c>
      <c r="J7" s="20">
        <f>SUM(E7:I7)</f>
        <v>380.6757394366197</v>
      </c>
    </row>
    <row r="8" spans="1:10" ht="21.75" customHeight="1">
      <c r="A8" s="27" t="s">
        <v>15</v>
      </c>
      <c r="B8" s="28">
        <f>'[1]BW-kosten pro Platz'!B8+'[1]kindbezogene  Ausg.'!B7+'[1]päd. Kosten'!B7+'[1]Werterhaltung pro m²'!B8+'[1]Verwaltungskosten '!B8</f>
        <v>259284.52000000002</v>
      </c>
      <c r="C8" s="29">
        <v>2347</v>
      </c>
      <c r="D8" s="30">
        <f>B8/C8</f>
        <v>110.47487004686835</v>
      </c>
      <c r="E8" s="31">
        <f>'[1]BW-kosten pro Platz'!D8</f>
        <v>2.06908819769919</v>
      </c>
      <c r="F8" s="32">
        <f>'[1]kindbezogene  Ausg.'!D7</f>
        <v>1.5648061354921177</v>
      </c>
      <c r="G8" s="32">
        <f>'[1]Verwaltungskosten '!D8</f>
        <v>0</v>
      </c>
      <c r="H8" s="32">
        <f>'[1]Werterhaltung pro m²'!E8</f>
        <v>0.4838645078824031</v>
      </c>
      <c r="I8" s="33">
        <f>'[1]päd. Kosten'!D7</f>
        <v>106.35711120579464</v>
      </c>
      <c r="J8" s="20">
        <f>SUM(E8:I8)</f>
        <v>110.47487004686835</v>
      </c>
    </row>
    <row r="9" spans="1:10" ht="6" customHeight="1">
      <c r="A9" s="27"/>
      <c r="B9" s="34"/>
      <c r="C9" s="35"/>
      <c r="D9" s="30"/>
      <c r="E9" s="36" t="s">
        <v>16</v>
      </c>
      <c r="F9" s="306">
        <f>'[1]kindbezogene  Ausg.'!D8</f>
        <v>3.0921048632218846</v>
      </c>
      <c r="G9" s="37"/>
      <c r="H9" s="32"/>
      <c r="I9" s="38"/>
      <c r="J9" s="20"/>
    </row>
    <row r="10" spans="1:10" ht="12.75" customHeight="1">
      <c r="A10" s="39" t="s">
        <v>17</v>
      </c>
      <c r="B10" s="22">
        <f>'[1]BW-kosten pro Platz'!B9+'[1]kindbezogene  Ausg.'!B8+'[1]päd. Kosten'!B8+'[1]Werterhaltung pro m²'!B9+'[1]Verwaltungskosten '!B9</f>
        <v>596831.22</v>
      </c>
      <c r="C10" s="15">
        <v>1316</v>
      </c>
      <c r="D10" s="40">
        <f>B10/C10</f>
        <v>453.51916413373857</v>
      </c>
      <c r="E10" s="41">
        <f>'[1]BW-kosten pro Platz'!D9</f>
        <v>107.91879939209727</v>
      </c>
      <c r="F10" s="242"/>
      <c r="G10" s="42">
        <f>'[1]Verwaltungskosten '!D9</f>
        <v>16.41337386018237</v>
      </c>
      <c r="H10" s="43">
        <f>'[1]Werterhaltung pro m²'!E9</f>
        <v>9.903556231003039</v>
      </c>
      <c r="I10" s="44">
        <f>'[1]päd. Kosten'!D8</f>
        <v>316.19132978723405</v>
      </c>
      <c r="J10" s="20">
        <f>SUM(E10:I10)</f>
        <v>450.42705927051674</v>
      </c>
    </row>
    <row r="11" spans="1:10" ht="21.75" customHeight="1">
      <c r="A11" s="39" t="s">
        <v>18</v>
      </c>
      <c r="B11" s="22">
        <f>'[1]BW-kosten pro Platz'!B10+'[1]kindbezogene  Ausg.'!B9+'[1]päd. Kosten'!B9+'[1]Werterhaltung pro m²'!B10+'[1]Verwaltungskosten '!B10</f>
        <v>220799.74999999997</v>
      </c>
      <c r="C11" s="15">
        <v>488</v>
      </c>
      <c r="D11" s="40">
        <f>B11/C11</f>
        <v>452.4585040983606</v>
      </c>
      <c r="E11" s="45">
        <f>'[1]BW-kosten pro Platz'!D10</f>
        <v>64.8443237704918</v>
      </c>
      <c r="F11" s="43">
        <f>'[1]kindbezogene  Ausg.'!D9</f>
        <v>3.8325204918032787</v>
      </c>
      <c r="G11" s="43">
        <f>'[1]Verwaltungskosten '!D10</f>
        <v>16.9672131147541</v>
      </c>
      <c r="H11" s="43">
        <f>'[1]Werterhaltung pro m²'!E10</f>
        <v>2.9985040983606557</v>
      </c>
      <c r="I11" s="46">
        <f>'[1]päd. Kosten'!D9</f>
        <v>363.8159426229508</v>
      </c>
      <c r="J11" s="20">
        <f>SUM(E11:I11)</f>
        <v>452.4585040983606</v>
      </c>
    </row>
    <row r="12" spans="1:10" ht="21.75" customHeight="1" thickBot="1">
      <c r="A12" s="47" t="s">
        <v>19</v>
      </c>
      <c r="B12" s="48">
        <f>'[1]BW-kosten pro Platz'!B11+'[1]kindbezogene  Ausg.'!B10+'[1]päd. Kosten'!B10+'[1]Werterhaltung pro m²'!B11+'[1]Verwaltungskosten '!B11</f>
        <v>468469.51</v>
      </c>
      <c r="C12" s="49">
        <v>1225</v>
      </c>
      <c r="D12" s="50">
        <f>B12/C12</f>
        <v>382.42408979591835</v>
      </c>
      <c r="E12" s="51">
        <f>'[1]BW-kosten pro Platz'!D11</f>
        <v>74.57011428571428</v>
      </c>
      <c r="F12" s="52">
        <f>'[1]kindbezogene  Ausg.'!D10</f>
        <v>3.531085714285714</v>
      </c>
      <c r="G12" s="52">
        <f>'[1]Verwaltungskosten '!D11</f>
        <v>18.367346938775512</v>
      </c>
      <c r="H12" s="52">
        <f>'[1]Werterhaltung pro m²'!E11</f>
        <v>3.3026448979591834</v>
      </c>
      <c r="I12" s="53">
        <f>'[1]päd. Kosten'!D10</f>
        <v>282.6528979591837</v>
      </c>
      <c r="J12" s="20">
        <f>SUM(E12:I12)</f>
        <v>382.42408979591835</v>
      </c>
    </row>
    <row r="13" spans="1:12" ht="18.75" customHeight="1">
      <c r="A13" s="12"/>
      <c r="B13" s="54">
        <f>SUM(B5:B12)</f>
        <v>2705137.01</v>
      </c>
      <c r="C13" s="55">
        <f>SUM(C5:C12)</f>
        <v>8045</v>
      </c>
      <c r="D13" s="56"/>
      <c r="E13" s="339" t="s">
        <v>20</v>
      </c>
      <c r="G13" s="57" t="s">
        <v>21</v>
      </c>
      <c r="H13" s="57"/>
      <c r="I13" s="57"/>
      <c r="J13" s="20"/>
      <c r="K13" s="58"/>
      <c r="L13" s="58"/>
    </row>
    <row r="14" spans="1:12" ht="17.25" customHeight="1">
      <c r="A14" s="59"/>
      <c r="B14" s="2"/>
      <c r="C14" s="60"/>
      <c r="D14" s="60"/>
      <c r="E14" s="340"/>
      <c r="G14" s="346" t="s">
        <v>22</v>
      </c>
      <c r="H14" s="346"/>
      <c r="I14" s="346"/>
      <c r="J14" s="20"/>
      <c r="K14" s="58"/>
      <c r="L14" s="58"/>
    </row>
    <row r="15" spans="1:10" ht="30.75" customHeight="1" thickBot="1">
      <c r="A15" s="3" t="s">
        <v>23</v>
      </c>
      <c r="B15" s="2"/>
      <c r="C15" s="60"/>
      <c r="D15" s="60"/>
      <c r="E15" s="341"/>
      <c r="J15" s="20"/>
    </row>
    <row r="16" spans="1:10" ht="27.75" customHeight="1" thickBot="1">
      <c r="A16" s="342" t="s">
        <v>2</v>
      </c>
      <c r="B16" s="344" t="s">
        <v>3</v>
      </c>
      <c r="C16" s="345" t="s">
        <v>4</v>
      </c>
      <c r="D16" s="337" t="s">
        <v>5</v>
      </c>
      <c r="E16" s="4" t="s">
        <v>6</v>
      </c>
      <c r="F16" s="5"/>
      <c r="G16" s="5"/>
      <c r="H16" s="5"/>
      <c r="I16" s="6"/>
      <c r="J16" s="20"/>
    </row>
    <row r="17" spans="1:11" ht="27.75" customHeight="1" thickBot="1">
      <c r="A17" s="343"/>
      <c r="B17" s="338"/>
      <c r="C17" s="338"/>
      <c r="D17" s="338"/>
      <c r="E17" s="7" t="s">
        <v>7</v>
      </c>
      <c r="F17" s="8" t="s">
        <v>8</v>
      </c>
      <c r="G17" s="9" t="s">
        <v>24</v>
      </c>
      <c r="H17" s="8" t="s">
        <v>9</v>
      </c>
      <c r="I17" s="10" t="s">
        <v>10</v>
      </c>
      <c r="J17" s="11" t="s">
        <v>11</v>
      </c>
      <c r="K17" s="12"/>
    </row>
    <row r="18" spans="1:10" ht="21.75" customHeight="1">
      <c r="A18" s="61" t="s">
        <v>25</v>
      </c>
      <c r="B18" s="22">
        <f>'[1]BW-kosten pro Platz'!B16+'[1]kindbezogene  Ausg.'!B15+'[1]päd. Kosten'!B15+'[1]Werterhaltung pro m²'!B16</f>
        <v>212381.49</v>
      </c>
      <c r="C18" s="62">
        <v>608</v>
      </c>
      <c r="D18" s="63">
        <f>B18/C18</f>
        <v>349.3116611842105</v>
      </c>
      <c r="E18" s="64">
        <f>'[1]BW-kosten pro Platz'!D16</f>
        <v>76.21898026315789</v>
      </c>
      <c r="F18" s="65">
        <f>'[1]kindbezogene  Ausg.'!D15</f>
        <v>2.971578947368421</v>
      </c>
      <c r="G18" s="65">
        <v>0</v>
      </c>
      <c r="H18" s="65">
        <f>'[1]Werterhaltung pro m²'!E16</f>
        <v>12.57842105263158</v>
      </c>
      <c r="I18" s="66">
        <f>'[1]päd. Kosten'!D15</f>
        <v>257.54268092105264</v>
      </c>
      <c r="J18" s="20">
        <f>SUM(E18:I18)</f>
        <v>349.31166118421055</v>
      </c>
    </row>
    <row r="19" spans="1:10" ht="21.75" customHeight="1">
      <c r="A19" s="67" t="s">
        <v>26</v>
      </c>
      <c r="B19" s="22">
        <f>'[1]BW-kosten pro Platz'!B17+'[1]kindbezogene  Ausg.'!B16+'[1]päd. Kosten'!B16+'[1]Werterhaltung pro m²'!B17</f>
        <v>119832.25</v>
      </c>
      <c r="C19" s="68">
        <v>319</v>
      </c>
      <c r="D19" s="63">
        <f>B19/C19</f>
        <v>375.6496865203762</v>
      </c>
      <c r="E19" s="69">
        <f>'[1]BW-kosten pro Platz'!D17</f>
        <v>31.10887147335423</v>
      </c>
      <c r="F19" s="70">
        <f>'[1]kindbezogene  Ausg.'!D16</f>
        <v>2.8205329153605017</v>
      </c>
      <c r="G19" s="70">
        <v>0</v>
      </c>
      <c r="H19" s="70">
        <f>'[1]Werterhaltung pro m²'!E17</f>
        <v>1.4501880877742948</v>
      </c>
      <c r="I19" s="71">
        <f>'[1]päd. Kosten'!D16</f>
        <v>340.2700940438872</v>
      </c>
      <c r="J19" s="20">
        <f>SUM(E19:I19)</f>
        <v>375.64968652037624</v>
      </c>
    </row>
    <row r="20" spans="1:10" ht="21.75" customHeight="1" thickBot="1">
      <c r="A20" s="72" t="s">
        <v>27</v>
      </c>
      <c r="B20" s="48">
        <f>'[1]BW-kosten pro Platz'!B18+'[1]kindbezogene  Ausg.'!B17+'[1]päd. Kosten'!B17+'[1]Werterhaltung pro m²'!B18</f>
        <v>464513.44</v>
      </c>
      <c r="C20" s="73">
        <v>1292</v>
      </c>
      <c r="D20" s="74">
        <f>B20/C20</f>
        <v>359.5305263157895</v>
      </c>
      <c r="E20" s="75">
        <f>'[1]BW-kosten pro Platz'!D18</f>
        <v>32.083498452012385</v>
      </c>
      <c r="F20" s="76">
        <f>'[1]kindbezogene  Ausg.'!D17</f>
        <v>2.9411764705882355</v>
      </c>
      <c r="G20" s="76">
        <v>0</v>
      </c>
      <c r="H20" s="76">
        <f>'[1]Werterhaltung pro m²'!E18</f>
        <v>5.442886996904025</v>
      </c>
      <c r="I20" s="77">
        <f>'[1]päd. Kosten'!D17</f>
        <v>319.0629643962848</v>
      </c>
      <c r="J20" s="20">
        <f>SUM(E20:I20)</f>
        <v>359.5305263157895</v>
      </c>
    </row>
    <row r="21" spans="1:4" ht="16.5" customHeight="1">
      <c r="A21" s="78"/>
      <c r="B21" s="79">
        <f>SUM(B18:B20)</f>
        <v>796727.1799999999</v>
      </c>
      <c r="C21" s="80">
        <f>SUM(C18:C20)</f>
        <v>2219</v>
      </c>
      <c r="D21" s="81"/>
    </row>
    <row r="22" spans="2:4" ht="21.75" customHeight="1">
      <c r="B22" s="2">
        <f>B13+B21</f>
        <v>3501864.1899999995</v>
      </c>
      <c r="C22" s="60"/>
      <c r="D22" s="60"/>
    </row>
    <row r="23" ht="21.75" customHeight="1"/>
    <row r="24" ht="21.75" customHeight="1"/>
  </sheetData>
  <mergeCells count="11">
    <mergeCell ref="G14:I14"/>
    <mergeCell ref="D3:D4"/>
    <mergeCell ref="C3:C4"/>
    <mergeCell ref="B3:B4"/>
    <mergeCell ref="D16:D17"/>
    <mergeCell ref="F9:F10"/>
    <mergeCell ref="E13:E15"/>
    <mergeCell ref="A3:A4"/>
    <mergeCell ref="A16:A17"/>
    <mergeCell ref="B16:B17"/>
    <mergeCell ref="C16:C17"/>
  </mergeCells>
  <printOptions/>
  <pageMargins left="0.7874015748031497" right="0.7874015748031497" top="0.5905511811023623" bottom="0.8267716535433072" header="0.5118110236220472" footer="0.5118110236220472"/>
  <pageSetup horizontalDpi="600" verticalDpi="600" orientation="landscape" paperSize="9" r:id="rId1"/>
  <headerFooter alignWithMargins="0">
    <oddFooter xml:space="preserve">&amp;R&amp;D &amp;F -&amp;A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/>
  <dimension ref="A1:M48"/>
  <sheetViews>
    <sheetView zoomScale="75" zoomScaleNormal="75" workbookViewId="0" topLeftCell="A10">
      <selection activeCell="C45" sqref="C45"/>
    </sheetView>
  </sheetViews>
  <sheetFormatPr defaultColWidth="11.421875" defaultRowHeight="12.75"/>
  <cols>
    <col min="1" max="1" width="16.00390625" style="0" customWidth="1"/>
    <col min="2" max="2" width="11.57421875" style="0" customWidth="1"/>
    <col min="3" max="3" width="9.00390625" style="0" customWidth="1"/>
    <col min="4" max="4" width="11.00390625" style="0" customWidth="1"/>
    <col min="5" max="5" width="11.8515625" style="0" customWidth="1"/>
    <col min="6" max="6" width="9.7109375" style="0" customWidth="1"/>
    <col min="7" max="7" width="11.28125" style="0" customWidth="1"/>
    <col min="8" max="8" width="11.7109375" style="0" customWidth="1"/>
    <col min="9" max="9" width="13.421875" style="0" customWidth="1"/>
    <col min="10" max="10" width="12.140625" style="83" customWidth="1"/>
    <col min="11" max="11" width="12.00390625" style="0" customWidth="1"/>
    <col min="12" max="12" width="36.00390625" style="0" customWidth="1"/>
  </cols>
  <sheetData>
    <row r="1" spans="1:2" ht="18.75" customHeight="1">
      <c r="A1" s="1" t="s">
        <v>29</v>
      </c>
      <c r="B1" s="82"/>
    </row>
    <row r="2" ht="28.5" customHeight="1" thickBot="1">
      <c r="A2" s="59" t="s">
        <v>30</v>
      </c>
    </row>
    <row r="3" spans="1:12" ht="27" customHeight="1" thickBot="1">
      <c r="A3" s="84" t="s">
        <v>2</v>
      </c>
      <c r="B3" s="85" t="s">
        <v>31</v>
      </c>
      <c r="C3" s="347" t="s">
        <v>32</v>
      </c>
      <c r="D3" s="348"/>
      <c r="E3" s="348"/>
      <c r="F3" s="348"/>
      <c r="G3" s="348"/>
      <c r="H3" s="348"/>
      <c r="I3" s="357" t="s">
        <v>33</v>
      </c>
      <c r="J3" s="358"/>
      <c r="K3" s="88"/>
      <c r="L3" s="355" t="s">
        <v>34</v>
      </c>
    </row>
    <row r="4" spans="1:12" ht="105.75" customHeight="1" thickBot="1">
      <c r="A4" s="89"/>
      <c r="B4" s="90"/>
      <c r="C4" s="91" t="s">
        <v>35</v>
      </c>
      <c r="D4" s="92" t="s">
        <v>36</v>
      </c>
      <c r="E4" s="93" t="s">
        <v>37</v>
      </c>
      <c r="F4" s="94" t="s">
        <v>38</v>
      </c>
      <c r="G4" s="92" t="s">
        <v>39</v>
      </c>
      <c r="H4" s="93" t="s">
        <v>40</v>
      </c>
      <c r="I4" s="95" t="s">
        <v>41</v>
      </c>
      <c r="J4" s="96" t="s">
        <v>42</v>
      </c>
      <c r="K4" s="97" t="s">
        <v>37</v>
      </c>
      <c r="L4" s="356"/>
    </row>
    <row r="5" spans="1:12" ht="26.25" customHeight="1">
      <c r="A5" s="61" t="s">
        <v>12</v>
      </c>
      <c r="B5" s="98">
        <v>1958</v>
      </c>
      <c r="C5" s="99">
        <v>431.52</v>
      </c>
      <c r="D5" s="100">
        <f>C5/(784/12)</f>
        <v>6.604897959183674</v>
      </c>
      <c r="E5" s="101">
        <f>'[1]BW-kosten pro m²'!D5</f>
        <v>126.18745365220617</v>
      </c>
      <c r="F5" s="102">
        <v>333.85</v>
      </c>
      <c r="G5" s="100">
        <f>F5/(784/12)</f>
        <v>5.109948979591837</v>
      </c>
      <c r="H5" s="101">
        <f>'[1]BW-kosten pro m²'!B5/'bauliche Eckdaten pro Platz'!F5</f>
        <v>163.10441815186462</v>
      </c>
      <c r="I5" s="103">
        <v>3400</v>
      </c>
      <c r="J5" s="104">
        <f>I5/(784/12)</f>
        <v>52.04081632653062</v>
      </c>
      <c r="K5" s="105">
        <f>'[1]BW-kosten pro m²'!B5/'bauliche Eckdaten pro Platz'!I5</f>
        <v>16.015414705882353</v>
      </c>
      <c r="L5" s="106" t="s">
        <v>43</v>
      </c>
    </row>
    <row r="6" spans="1:12" ht="26.25" customHeight="1">
      <c r="A6" s="67" t="s">
        <v>13</v>
      </c>
      <c r="B6" s="107" t="s">
        <v>44</v>
      </c>
      <c r="C6" s="108">
        <v>847.4</v>
      </c>
      <c r="D6" s="109">
        <f>C6/(749/12)</f>
        <v>13.576502002670226</v>
      </c>
      <c r="E6" s="110">
        <f>'[1]BW-kosten pro m²'!D6</f>
        <v>53.8867004956337</v>
      </c>
      <c r="F6" s="111">
        <v>481.72</v>
      </c>
      <c r="G6" s="109">
        <f>F6/(749/12)</f>
        <v>7.717810413885181</v>
      </c>
      <c r="H6" s="110">
        <f>'[1]BW-kosten pro m²'!B6/'bauliche Eckdaten pro Platz'!F6</f>
        <v>94.79280494893298</v>
      </c>
      <c r="I6" s="112">
        <v>2847</v>
      </c>
      <c r="J6" s="113">
        <f>I6/(749/12)</f>
        <v>45.612817089452605</v>
      </c>
      <c r="K6" s="114">
        <f>'[1]BW-kosten pro m²'!B6/'bauliche Eckdaten pro Platz'!I6</f>
        <v>16.039195644538108</v>
      </c>
      <c r="L6" s="115" t="s">
        <v>45</v>
      </c>
    </row>
    <row r="7" spans="1:12" ht="26.25" customHeight="1">
      <c r="A7" s="67" t="s">
        <v>14</v>
      </c>
      <c r="B7" s="107" t="s">
        <v>44</v>
      </c>
      <c r="C7" s="108">
        <v>779.1</v>
      </c>
      <c r="D7" s="109">
        <f>C7/(1136/12)</f>
        <v>8.22992957746479</v>
      </c>
      <c r="E7" s="110">
        <f>'[1]BW-kosten pro m²'!D7</f>
        <v>108.01322038249262</v>
      </c>
      <c r="F7" s="111">
        <v>466.1</v>
      </c>
      <c r="G7" s="109">
        <f>F7/(1136/12)</f>
        <v>4.923591549295774</v>
      </c>
      <c r="H7" s="110">
        <f>'[1]BW-kosten pro m²'!B7/'bauliche Eckdaten pro Platz'!F7</f>
        <v>180.54730744475435</v>
      </c>
      <c r="I7" s="112">
        <v>3568.5</v>
      </c>
      <c r="J7" s="113">
        <f>I7/(1136/12)</f>
        <v>37.695422535211264</v>
      </c>
      <c r="K7" s="114">
        <f>'[1]BW-kosten pro m²'!B7/'bauliche Eckdaten pro Platz'!I7</f>
        <v>23.58220540843492</v>
      </c>
      <c r="L7" s="115" t="s">
        <v>45</v>
      </c>
    </row>
    <row r="8" spans="1:12" ht="26.25" customHeight="1">
      <c r="A8" s="67" t="s">
        <v>46</v>
      </c>
      <c r="B8" s="107"/>
      <c r="C8" s="108"/>
      <c r="D8" s="109"/>
      <c r="E8" s="110"/>
      <c r="F8" s="111"/>
      <c r="G8" s="109"/>
      <c r="H8" s="110"/>
      <c r="I8" s="112"/>
      <c r="J8" s="113"/>
      <c r="K8" s="114"/>
      <c r="L8" s="115"/>
    </row>
    <row r="9" spans="1:12" ht="35.25" customHeight="1">
      <c r="A9" s="67" t="s">
        <v>47</v>
      </c>
      <c r="B9" s="107" t="s">
        <v>48</v>
      </c>
      <c r="C9" s="108">
        <v>1877</v>
      </c>
      <c r="D9" s="109">
        <f>C9/(1316/12)</f>
        <v>17.115501519756837</v>
      </c>
      <c r="E9" s="110">
        <f>'[1]BW-kosten pro m²'!D9</f>
        <v>75.66389984017049</v>
      </c>
      <c r="F9" s="111">
        <v>1467.3</v>
      </c>
      <c r="G9" s="109">
        <f>F9/(1316/12)</f>
        <v>13.379635258358661</v>
      </c>
      <c r="H9" s="110">
        <f>'[1]BW-kosten pro m²'!B9/'bauliche Eckdaten pro Platz'!F9</f>
        <v>96.79079942751994</v>
      </c>
      <c r="I9" s="112">
        <v>5100</v>
      </c>
      <c r="J9" s="113">
        <f>I9/(1316/12)</f>
        <v>46.504559270516715</v>
      </c>
      <c r="K9" s="114">
        <f>'[1]BW-kosten pro m²'!B9/'bauliche Eckdaten pro Platz'!I9</f>
        <v>27.84728235294118</v>
      </c>
      <c r="L9" s="116" t="s">
        <v>49</v>
      </c>
    </row>
    <row r="10" spans="1:13" ht="27" customHeight="1">
      <c r="A10" s="67" t="s">
        <v>18</v>
      </c>
      <c r="B10" s="107" t="s">
        <v>50</v>
      </c>
      <c r="C10" s="108">
        <v>316.64</v>
      </c>
      <c r="D10" s="109">
        <f>C10/(488/12)</f>
        <v>7.786229508196722</v>
      </c>
      <c r="E10" s="110">
        <f>'[1]BW-kosten pro m²'!D10</f>
        <v>99.9369315310763</v>
      </c>
      <c r="F10" s="111">
        <v>258.5</v>
      </c>
      <c r="G10" s="109">
        <f>F10/(488/12)</f>
        <v>6.356557377049181</v>
      </c>
      <c r="H10" s="110">
        <f>'[1]BW-kosten pro m²'!B10/'bauliche Eckdaten pro Platz'!F10</f>
        <v>122.41404255319148</v>
      </c>
      <c r="I10" s="112">
        <v>4200</v>
      </c>
      <c r="J10" s="113">
        <f>I10/(488/12)</f>
        <v>103.27868852459017</v>
      </c>
      <c r="K10" s="114">
        <f>'[1]BW-kosten pro m²'!B10/'bauliche Eckdaten pro Platz'!I10</f>
        <v>7.534292857142857</v>
      </c>
      <c r="L10" s="116" t="s">
        <v>51</v>
      </c>
      <c r="M10" s="117"/>
    </row>
    <row r="11" spans="1:13" ht="39" customHeight="1" thickBot="1">
      <c r="A11" s="72" t="s">
        <v>19</v>
      </c>
      <c r="B11" s="118" t="s">
        <v>52</v>
      </c>
      <c r="C11" s="119">
        <v>1373.15</v>
      </c>
      <c r="D11" s="120">
        <f>C11/(1225/12)</f>
        <v>13.451265306122451</v>
      </c>
      <c r="E11" s="121">
        <f>'[1]BW-kosten pro m²'!D11</f>
        <v>66.52469868550413</v>
      </c>
      <c r="F11" s="122">
        <v>621.75</v>
      </c>
      <c r="G11" s="120">
        <f>F11/(1225/12)</f>
        <v>6.09061224489796</v>
      </c>
      <c r="H11" s="121">
        <f>'[1]BW-kosten pro m²'!B11/'bauliche Eckdaten pro Platz'!F11</f>
        <v>146.92141535987133</v>
      </c>
      <c r="I11" s="123">
        <v>4171</v>
      </c>
      <c r="J11" s="124">
        <f>I11/(1225/12)</f>
        <v>40.85877551020408</v>
      </c>
      <c r="K11" s="125">
        <f>'[1]BW-kosten pro m²'!B11/'bauliche Eckdaten pro Platz'!I11</f>
        <v>21.900836729801007</v>
      </c>
      <c r="L11" s="126" t="s">
        <v>53</v>
      </c>
      <c r="M11" s="117"/>
    </row>
    <row r="12" spans="1:13" ht="19.5" customHeight="1">
      <c r="A12" s="12"/>
      <c r="B12" s="127"/>
      <c r="C12" s="128"/>
      <c r="D12" s="129"/>
      <c r="E12" s="129"/>
      <c r="F12" s="128"/>
      <c r="G12" s="129"/>
      <c r="H12" s="129"/>
      <c r="I12" s="128"/>
      <c r="J12" s="130"/>
      <c r="K12" s="129"/>
      <c r="L12" s="131"/>
      <c r="M12" s="117"/>
    </row>
    <row r="13" ht="18.75" customHeight="1" thickBot="1">
      <c r="A13" s="59" t="s">
        <v>23</v>
      </c>
    </row>
    <row r="14" spans="1:12" ht="27" customHeight="1" thickBot="1">
      <c r="A14" s="84" t="s">
        <v>2</v>
      </c>
      <c r="B14" s="85" t="s">
        <v>31</v>
      </c>
      <c r="C14" s="347" t="s">
        <v>32</v>
      </c>
      <c r="D14" s="348"/>
      <c r="E14" s="348"/>
      <c r="F14" s="348"/>
      <c r="G14" s="348"/>
      <c r="H14" s="348"/>
      <c r="I14" s="357" t="s">
        <v>33</v>
      </c>
      <c r="J14" s="358"/>
      <c r="K14" s="88"/>
      <c r="L14" s="355" t="s">
        <v>34</v>
      </c>
    </row>
    <row r="15" spans="1:12" ht="107.25" customHeight="1" thickBot="1">
      <c r="A15" s="89"/>
      <c r="B15" s="90"/>
      <c r="C15" s="91" t="s">
        <v>35</v>
      </c>
      <c r="D15" s="92" t="s">
        <v>36</v>
      </c>
      <c r="E15" s="93" t="s">
        <v>37</v>
      </c>
      <c r="F15" s="91" t="s">
        <v>38</v>
      </c>
      <c r="G15" s="92" t="s">
        <v>39</v>
      </c>
      <c r="H15" s="93" t="s">
        <v>40</v>
      </c>
      <c r="I15" s="95" t="s">
        <v>41</v>
      </c>
      <c r="J15" s="132" t="s">
        <v>42</v>
      </c>
      <c r="K15" s="97" t="s">
        <v>37</v>
      </c>
      <c r="L15" s="356"/>
    </row>
    <row r="16" spans="1:13" ht="33" customHeight="1">
      <c r="A16" s="39" t="s">
        <v>25</v>
      </c>
      <c r="B16" s="98" t="s">
        <v>54</v>
      </c>
      <c r="C16" s="133">
        <f>169.45+171</f>
        <v>340.45</v>
      </c>
      <c r="D16" s="134">
        <f>C16/(608/12)</f>
        <v>6.719407894736842</v>
      </c>
      <c r="E16" s="135">
        <f>'[1]BW-kosten pro m²'!D16</f>
        <v>136.11731531796153</v>
      </c>
      <c r="F16" s="133">
        <f>107.3+144.9</f>
        <v>252.2</v>
      </c>
      <c r="G16" s="134">
        <f>F16/(608/12)</f>
        <v>4.977631578947369</v>
      </c>
      <c r="H16" s="136">
        <f>'[1]BW-kosten pro m²'!B16/'bauliche Eckdaten pro Platz'!F16</f>
        <v>183.7475812846947</v>
      </c>
      <c r="I16" s="133">
        <v>1313.6</v>
      </c>
      <c r="J16" s="104">
        <f>I16/(608/12)</f>
        <v>25.926315789473684</v>
      </c>
      <c r="K16" s="105">
        <f>'[1]BW-kosten pro m²'!B16/'bauliche Eckdaten pro Platz'!I16</f>
        <v>35.27796894031669</v>
      </c>
      <c r="L16" s="137" t="s">
        <v>55</v>
      </c>
      <c r="M16" s="117"/>
    </row>
    <row r="17" spans="1:12" ht="29.25" customHeight="1" thickBot="1">
      <c r="A17" s="27" t="s">
        <v>26</v>
      </c>
      <c r="B17" s="138">
        <v>1954</v>
      </c>
      <c r="C17" s="108">
        <v>202.62</v>
      </c>
      <c r="D17" s="109">
        <f>C17/(319/12)</f>
        <v>7.622068965517242</v>
      </c>
      <c r="E17" s="139">
        <f>'[1]BW-kosten pro m²'!D17</f>
        <v>48.977050636659754</v>
      </c>
      <c r="F17" s="108">
        <v>128.91</v>
      </c>
      <c r="G17" s="109">
        <f>F17/(319/12)</f>
        <v>4.849278996865204</v>
      </c>
      <c r="H17" s="110">
        <f>'[1]BW-kosten pro m²'!B17/'bauliche Eckdaten pro Platz'!F17</f>
        <v>76.98184780079124</v>
      </c>
      <c r="I17" s="140">
        <v>1416</v>
      </c>
      <c r="J17" s="141">
        <f>I17/(319/12)</f>
        <v>53.26645768025079</v>
      </c>
      <c r="K17" s="114">
        <f>'[1]BW-kosten pro m²'!B17/'bauliche Eckdaten pro Platz'!I17</f>
        <v>7.008283898305084</v>
      </c>
      <c r="L17" s="142" t="s">
        <v>56</v>
      </c>
    </row>
    <row r="18" spans="1:13" ht="21.75" customHeight="1">
      <c r="A18" s="143" t="s">
        <v>27</v>
      </c>
      <c r="B18" s="86" t="s">
        <v>57</v>
      </c>
      <c r="C18" s="144">
        <v>602.65</v>
      </c>
      <c r="D18" s="145">
        <f>C18/(1056/12)</f>
        <v>6.848295454545454</v>
      </c>
      <c r="E18" s="349">
        <f>'[1]BW-kosten pro m²'!D18</f>
        <v>50.287981171675014</v>
      </c>
      <c r="F18" s="144">
        <v>411.34</v>
      </c>
      <c r="G18" s="145">
        <f>F18/(1056/12)</f>
        <v>4.674318181818181</v>
      </c>
      <c r="H18" s="351">
        <f>'[1]BW-kosten pro m²'!B18/'bauliche Eckdaten pro Platz'!F18</f>
        <v>100.7727913648077</v>
      </c>
      <c r="I18" s="140">
        <v>2085</v>
      </c>
      <c r="J18" s="146">
        <f>I18/(1056/12)</f>
        <v>23.693181818181817</v>
      </c>
      <c r="K18" s="353">
        <f>'[1]BW-kosten pro m²'!B18/'bauliche Eckdaten pro Platz'!I18</f>
        <v>19.880997601918462</v>
      </c>
      <c r="L18" s="147" t="s">
        <v>58</v>
      </c>
      <c r="M18" s="117"/>
    </row>
    <row r="19" spans="1:13" ht="12.75" customHeight="1" thickBot="1">
      <c r="A19" s="148" t="s">
        <v>59</v>
      </c>
      <c r="B19" s="149" t="s">
        <v>60</v>
      </c>
      <c r="C19" s="150">
        <v>221.64</v>
      </c>
      <c r="D19" s="151">
        <f>C19/(236/12)</f>
        <v>11.269830508474575</v>
      </c>
      <c r="E19" s="350"/>
      <c r="F19" s="150">
        <v>143.26</v>
      </c>
      <c r="G19" s="151">
        <f>F19/(236/12)</f>
        <v>7.284406779661016</v>
      </c>
      <c r="H19" s="352"/>
      <c r="I19" s="152">
        <v>1300</v>
      </c>
      <c r="J19" s="153">
        <f>I19/(236/12)</f>
        <v>66.10169491525423</v>
      </c>
      <c r="K19" s="354"/>
      <c r="L19" s="154" t="s">
        <v>61</v>
      </c>
      <c r="M19" s="117"/>
    </row>
    <row r="20" spans="3:11" ht="18.75" customHeight="1">
      <c r="C20" s="155"/>
      <c r="D20" s="155"/>
      <c r="E20" s="155"/>
      <c r="F20" s="155"/>
      <c r="G20" s="155"/>
      <c r="H20" s="155"/>
      <c r="I20" s="155"/>
      <c r="J20" s="156"/>
      <c r="K20" s="155"/>
    </row>
    <row r="21" ht="21.75" customHeight="1"/>
    <row r="22" ht="21.75" customHeight="1"/>
    <row r="23" ht="21.75" customHeight="1"/>
    <row r="24" spans="2:11" ht="21.75" customHeight="1">
      <c r="B24" s="155">
        <f>C5+C6+C7+C9+C10+C11+C16+C17+C18+C19</f>
        <v>6992.169999999999</v>
      </c>
      <c r="C24" s="155"/>
      <c r="D24" s="155"/>
      <c r="E24" s="155">
        <f>F5+F6+F7+F9+F10+F11+F16+F17+F18+F19</f>
        <v>4564.93</v>
      </c>
      <c r="F24" s="155"/>
      <c r="G24" s="155"/>
      <c r="H24" s="155">
        <f>I5+I6+I7+I9+I10+I11+I16+I17+I18+I19</f>
        <v>29401.1</v>
      </c>
      <c r="I24" s="155"/>
      <c r="J24" s="155"/>
      <c r="K24" s="155"/>
    </row>
    <row r="25" ht="21.75" customHeight="1" thickBot="1"/>
    <row r="26" ht="21.75" customHeight="1" thickBot="1">
      <c r="A26" s="157" t="s">
        <v>62</v>
      </c>
    </row>
    <row r="27" ht="12.75">
      <c r="A27" s="158">
        <v>54452.41</v>
      </c>
    </row>
    <row r="28" ht="12.75">
      <c r="A28" s="159">
        <v>45663.59</v>
      </c>
    </row>
    <row r="29" ht="12.75">
      <c r="A29" s="159">
        <v>84153.1</v>
      </c>
    </row>
    <row r="30" ht="12.75">
      <c r="A30" s="159">
        <v>4856.15</v>
      </c>
    </row>
    <row r="31" ht="12.75">
      <c r="A31" s="159">
        <v>142021.14</v>
      </c>
    </row>
    <row r="32" ht="12.75">
      <c r="A32" s="159">
        <v>31644.03</v>
      </c>
    </row>
    <row r="33" ht="13.5" thickBot="1">
      <c r="A33" s="160">
        <v>91348.39</v>
      </c>
    </row>
    <row r="34" ht="12.75">
      <c r="A34" s="161">
        <f>SUM(A27:A33)</f>
        <v>454138.81000000006</v>
      </c>
    </row>
    <row r="35" ht="12.75">
      <c r="A35" s="2"/>
    </row>
    <row r="36" ht="13.5" thickBot="1">
      <c r="A36" s="2"/>
    </row>
    <row r="37" ht="26.25" thickBot="1">
      <c r="A37" s="157" t="s">
        <v>62</v>
      </c>
    </row>
    <row r="38" ht="12.75">
      <c r="A38" s="158">
        <v>46341.14</v>
      </c>
    </row>
    <row r="39" ht="12.75">
      <c r="A39" s="159">
        <v>9923.73</v>
      </c>
    </row>
    <row r="40" ht="13.5" thickBot="1">
      <c r="A40" s="160">
        <v>41451.88</v>
      </c>
    </row>
    <row r="41" ht="12.75">
      <c r="A41" s="2">
        <f>SUM(A38:A40)</f>
        <v>97716.75</v>
      </c>
    </row>
    <row r="42" ht="12.75">
      <c r="C42" t="s">
        <v>63</v>
      </c>
    </row>
    <row r="43" spans="1:2" ht="12.75">
      <c r="A43" s="2">
        <f>A34+A41</f>
        <v>551855.56</v>
      </c>
      <c r="B43" s="2">
        <f>SUM(B44:B45)</f>
        <v>551855.56</v>
      </c>
    </row>
    <row r="44" spans="1:4" ht="12.75">
      <c r="A44" s="162">
        <v>0.7</v>
      </c>
      <c r="B44" s="2">
        <f>A43*A44</f>
        <v>386298.892</v>
      </c>
      <c r="C44" s="2">
        <v>60</v>
      </c>
      <c r="D44" t="s">
        <v>64</v>
      </c>
    </row>
    <row r="45" spans="1:4" ht="12.75">
      <c r="A45" s="162">
        <v>0.3</v>
      </c>
      <c r="B45" s="2">
        <f>A43*A45</f>
        <v>165556.668</v>
      </c>
      <c r="C45" s="2">
        <v>6</v>
      </c>
      <c r="D45" t="s">
        <v>65</v>
      </c>
    </row>
    <row r="47" spans="2:3" ht="12.75">
      <c r="B47">
        <f>B44/B24</f>
        <v>55.24735411181365</v>
      </c>
      <c r="C47">
        <v>60</v>
      </c>
    </row>
    <row r="48" spans="2:3" ht="12.75">
      <c r="B48" s="2">
        <f>B45/H24</f>
        <v>5.630968501178528</v>
      </c>
      <c r="C48">
        <v>6</v>
      </c>
    </row>
  </sheetData>
  <mergeCells count="9">
    <mergeCell ref="K18:K19"/>
    <mergeCell ref="L3:L4"/>
    <mergeCell ref="L14:L15"/>
    <mergeCell ref="I3:J3"/>
    <mergeCell ref="I14:J14"/>
    <mergeCell ref="C3:H3"/>
    <mergeCell ref="E18:E19"/>
    <mergeCell ref="H18:H19"/>
    <mergeCell ref="C14:H14"/>
  </mergeCells>
  <printOptions/>
  <pageMargins left="0.7874015748031497" right="0.5118110236220472" top="0.44" bottom="0.53" header="0.27" footer="0.36"/>
  <pageSetup horizontalDpi="300" verticalDpi="300" orientation="landscape" paperSize="9" scale="80" r:id="rId1"/>
  <headerFooter alignWithMargins="0">
    <oddFooter xml:space="preserve">&amp;R&amp;D &amp;F -&amp;A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O39"/>
  <sheetViews>
    <sheetView zoomScale="75" zoomScaleNormal="75" workbookViewId="0" topLeftCell="A4">
      <selection activeCell="O9" sqref="O9"/>
    </sheetView>
  </sheetViews>
  <sheetFormatPr defaultColWidth="11.421875" defaultRowHeight="12.75"/>
  <cols>
    <col min="1" max="2" width="14.421875" style="0" customWidth="1"/>
    <col min="3" max="3" width="13.421875" style="0" customWidth="1"/>
    <col min="4" max="4" width="8.00390625" style="0" customWidth="1"/>
    <col min="5" max="5" width="7.7109375" style="0" customWidth="1"/>
    <col min="6" max="6" width="5.8515625" style="0" customWidth="1"/>
    <col min="7" max="7" width="6.28125" style="0" customWidth="1"/>
    <col min="8" max="8" width="6.8515625" style="0" customWidth="1"/>
    <col min="9" max="9" width="10.00390625" style="0" customWidth="1"/>
    <col min="10" max="12" width="10.28125" style="223" customWidth="1"/>
    <col min="13" max="13" width="9.28125" style="0" customWidth="1"/>
    <col min="14" max="14" width="15.421875" style="0" customWidth="1"/>
    <col min="15" max="15" width="53.421875" style="0" customWidth="1"/>
  </cols>
  <sheetData>
    <row r="1" spans="1:12" s="1" customFormat="1" ht="21.75" customHeight="1">
      <c r="A1" s="1" t="s">
        <v>66</v>
      </c>
      <c r="J1" s="163"/>
      <c r="K1" s="163"/>
      <c r="L1" s="163"/>
    </row>
    <row r="2" spans="1:12" s="59" customFormat="1" ht="30.75" customHeight="1" thickBot="1">
      <c r="A2" s="3" t="s">
        <v>30</v>
      </c>
      <c r="B2" s="3"/>
      <c r="J2" s="164"/>
      <c r="K2" s="164"/>
      <c r="L2" s="164"/>
    </row>
    <row r="3" spans="1:15" ht="100.5" customHeight="1" thickBot="1">
      <c r="A3" s="165" t="s">
        <v>2</v>
      </c>
      <c r="B3" s="166" t="s">
        <v>67</v>
      </c>
      <c r="C3" s="91" t="s">
        <v>68</v>
      </c>
      <c r="D3" s="167" t="s">
        <v>69</v>
      </c>
      <c r="E3" s="168" t="s">
        <v>70</v>
      </c>
      <c r="F3" s="169" t="s">
        <v>71</v>
      </c>
      <c r="G3" s="170" t="s">
        <v>72</v>
      </c>
      <c r="H3" s="171" t="s">
        <v>73</v>
      </c>
      <c r="I3" s="172" t="s">
        <v>74</v>
      </c>
      <c r="J3" s="173" t="s">
        <v>75</v>
      </c>
      <c r="K3" s="174" t="s">
        <v>76</v>
      </c>
      <c r="L3" s="175" t="s">
        <v>77</v>
      </c>
      <c r="M3" s="176" t="s">
        <v>78</v>
      </c>
      <c r="N3" s="176" t="s">
        <v>91</v>
      </c>
      <c r="O3" s="177" t="s">
        <v>79</v>
      </c>
    </row>
    <row r="4" spans="1:15" ht="60" customHeight="1">
      <c r="A4" s="61" t="s">
        <v>12</v>
      </c>
      <c r="B4" s="178">
        <f>'[2]Gesamtkosten'!B5</f>
        <v>425809.29000000004</v>
      </c>
      <c r="C4" s="179">
        <v>353603.77</v>
      </c>
      <c r="D4" s="180">
        <f aca="true" t="shared" si="0" ref="D4:D10">C4/B4</f>
        <v>0.8304275606574952</v>
      </c>
      <c r="E4" s="181">
        <v>784</v>
      </c>
      <c r="F4" s="182">
        <f>'[2]bel. Plätze'!D5</f>
        <v>221</v>
      </c>
      <c r="G4" s="183">
        <f>'[2]bel. Plätze'!G5</f>
        <v>563</v>
      </c>
      <c r="H4" s="184"/>
      <c r="I4" s="185">
        <f aca="true" t="shared" si="1" ref="I4:I10">C4/E4</f>
        <v>451.0252168367347</v>
      </c>
      <c r="J4" s="186">
        <f>'[2]päd.PK'!D56</f>
        <v>645.1584209445116</v>
      </c>
      <c r="K4" s="187">
        <f>'[2]päd.PK'!G56</f>
        <v>374.82017330475094</v>
      </c>
      <c r="L4" s="188"/>
      <c r="M4" s="189">
        <f>(48+35+32+42+29+54+56+44+48+46+59)/11</f>
        <v>44.81818181818182</v>
      </c>
      <c r="N4" s="190">
        <v>2735.64</v>
      </c>
      <c r="O4" s="191" t="s">
        <v>80</v>
      </c>
    </row>
    <row r="5" spans="1:15" ht="48.75" customHeight="1">
      <c r="A5" s="67" t="s">
        <v>13</v>
      </c>
      <c r="B5" s="192">
        <f>'[2]Gesamtkosten'!B6</f>
        <v>301495.08</v>
      </c>
      <c r="C5" s="193">
        <v>238451.36</v>
      </c>
      <c r="D5" s="180">
        <f t="shared" si="0"/>
        <v>0.7908963555889534</v>
      </c>
      <c r="E5" s="194">
        <v>749</v>
      </c>
      <c r="F5" s="195">
        <f>'[2]bel. Plätze'!D6</f>
        <v>232</v>
      </c>
      <c r="G5" s="196">
        <f>'[2]bel. Plätze'!G6</f>
        <v>517</v>
      </c>
      <c r="H5" s="197"/>
      <c r="I5" s="198">
        <f t="shared" si="1"/>
        <v>318.3596261682243</v>
      </c>
      <c r="J5" s="186">
        <f>'[2]päd.PK'!D57</f>
        <v>394.77836636443556</v>
      </c>
      <c r="K5" s="187">
        <f>'[2]päd.PK'!G57</f>
        <v>284.06727079971165</v>
      </c>
      <c r="L5" s="188"/>
      <c r="M5" s="199">
        <f>(50+50+50+53+49+46+43+41+40)/9</f>
        <v>46.888888888888886</v>
      </c>
      <c r="N5" s="200">
        <v>2416.06</v>
      </c>
      <c r="O5" s="201" t="s">
        <v>81</v>
      </c>
    </row>
    <row r="6" spans="1:15" ht="49.5" customHeight="1">
      <c r="A6" s="67" t="s">
        <v>14</v>
      </c>
      <c r="B6" s="192">
        <f>'[2]Gesamtkosten'!B7</f>
        <v>432447.64</v>
      </c>
      <c r="C6" s="193">
        <v>327921.79</v>
      </c>
      <c r="D6" s="180">
        <f t="shared" si="0"/>
        <v>0.7582924721244865</v>
      </c>
      <c r="E6" s="194">
        <v>1136</v>
      </c>
      <c r="F6" s="195">
        <f>'[2]bel. Plätze'!D7</f>
        <v>377</v>
      </c>
      <c r="G6" s="196">
        <f>'[2]bel. Plätze'!G7</f>
        <v>759</v>
      </c>
      <c r="H6" s="197"/>
      <c r="I6" s="198">
        <f t="shared" si="1"/>
        <v>288.66354753521125</v>
      </c>
      <c r="J6" s="186">
        <f>'[2]päd.PK'!D58</f>
        <v>292.22305087563876</v>
      </c>
      <c r="K6" s="187">
        <f>'[2]päd.PK'!G58</f>
        <v>286.89551535017824</v>
      </c>
      <c r="L6" s="188"/>
      <c r="M6" s="199">
        <f>(58+53+56+43+43+44+46+48+49+56+45)/11</f>
        <v>49.18181818181818</v>
      </c>
      <c r="N6" s="202">
        <v>2200.95</v>
      </c>
      <c r="O6" s="201" t="s">
        <v>82</v>
      </c>
    </row>
    <row r="7" spans="1:15" ht="31.5" customHeight="1">
      <c r="A7" s="67" t="s">
        <v>15</v>
      </c>
      <c r="B7" s="192">
        <f>'[2]Gesamtkosten'!B8</f>
        <v>259284.52000000002</v>
      </c>
      <c r="C7" s="193">
        <v>249620.14</v>
      </c>
      <c r="D7" s="180">
        <f t="shared" si="0"/>
        <v>0.9627267374080026</v>
      </c>
      <c r="E7" s="194">
        <v>2347</v>
      </c>
      <c r="F7" s="195"/>
      <c r="G7" s="196"/>
      <c r="H7" s="197">
        <f>'[2]bel. Plätze'!H8</f>
        <v>2347</v>
      </c>
      <c r="I7" s="198">
        <f t="shared" si="1"/>
        <v>106.35711120579464</v>
      </c>
      <c r="J7" s="186"/>
      <c r="K7" s="187"/>
      <c r="L7" s="188">
        <f>'[2]päd.PK'!H59</f>
        <v>106.35711120579462</v>
      </c>
      <c r="M7" s="199">
        <f>(45+47+55+47+42+42+37+58+44+37)/10</f>
        <v>45.4</v>
      </c>
      <c r="N7" s="202">
        <v>2200.95</v>
      </c>
      <c r="O7" s="147" t="s">
        <v>83</v>
      </c>
    </row>
    <row r="8" spans="1:15" ht="45" customHeight="1">
      <c r="A8" s="67" t="s">
        <v>47</v>
      </c>
      <c r="B8" s="192">
        <f>'[2]Gesamtkosten'!B10</f>
        <v>596831.22</v>
      </c>
      <c r="C8" s="193">
        <v>416107.79</v>
      </c>
      <c r="D8" s="180">
        <f t="shared" si="0"/>
        <v>0.6971950797077942</v>
      </c>
      <c r="E8" s="194">
        <v>1316</v>
      </c>
      <c r="F8" s="195">
        <f>'[2]bel. Plätze'!D9</f>
        <v>399</v>
      </c>
      <c r="G8" s="196">
        <f>'[2]bel. Plätze'!G9</f>
        <v>917</v>
      </c>
      <c r="H8" s="197"/>
      <c r="I8" s="198">
        <f t="shared" si="1"/>
        <v>316.19132978723405</v>
      </c>
      <c r="J8" s="186">
        <f>'[2]päd.PK'!D60</f>
        <v>453.10054078772</v>
      </c>
      <c r="K8" s="187">
        <f>'[2]päd.PK'!G60</f>
        <v>256.620143202117</v>
      </c>
      <c r="L8" s="188"/>
      <c r="M8" s="199">
        <f>(55+39+47+50+44+43+36+58+58+52+57+54+54+45+58)/16</f>
        <v>46.875</v>
      </c>
      <c r="N8" s="202">
        <v>2435.06</v>
      </c>
      <c r="O8" s="201" t="s">
        <v>84</v>
      </c>
    </row>
    <row r="9" spans="1:15" ht="40.5" customHeight="1">
      <c r="A9" s="67" t="s">
        <v>18</v>
      </c>
      <c r="B9" s="192">
        <f>'[2]Gesamtkosten'!B11</f>
        <v>220799.74999999997</v>
      </c>
      <c r="C9" s="193">
        <v>177542.18</v>
      </c>
      <c r="D9" s="180">
        <f t="shared" si="0"/>
        <v>0.8040868705693734</v>
      </c>
      <c r="E9" s="194">
        <v>488</v>
      </c>
      <c r="F9" s="195">
        <f>'[2]bel. Plätze'!D10</f>
        <v>174</v>
      </c>
      <c r="G9" s="196">
        <f>'[2]bel. Plätze'!G10</f>
        <v>314</v>
      </c>
      <c r="H9" s="197"/>
      <c r="I9" s="198">
        <f t="shared" si="1"/>
        <v>363.8159426229508</v>
      </c>
      <c r="J9" s="186">
        <f>'[2]päd.PK'!D61</f>
        <v>523.630536502389</v>
      </c>
      <c r="K9" s="187">
        <f>'[2]päd.PK'!G61</f>
        <v>275.25626321205186</v>
      </c>
      <c r="L9" s="188"/>
      <c r="M9" s="199">
        <f>(40+35+56+49+42+34+46)/7</f>
        <v>43.142857142857146</v>
      </c>
      <c r="N9" s="202">
        <v>2435.06</v>
      </c>
      <c r="O9" s="201" t="s">
        <v>85</v>
      </c>
    </row>
    <row r="10" spans="1:15" ht="32.25" customHeight="1" thickBot="1">
      <c r="A10" s="72" t="s">
        <v>19</v>
      </c>
      <c r="B10" s="203">
        <f>'[2]Gesamtkosten'!B12</f>
        <v>468469.51</v>
      </c>
      <c r="C10" s="204">
        <v>346249.8</v>
      </c>
      <c r="D10" s="205">
        <f t="shared" si="0"/>
        <v>0.7391085067627987</v>
      </c>
      <c r="E10" s="206">
        <v>1225</v>
      </c>
      <c r="F10" s="207">
        <f>'[2]bel. Plätze'!D11</f>
        <v>343</v>
      </c>
      <c r="G10" s="208">
        <f>'[2]bel. Plätze'!G11</f>
        <v>882</v>
      </c>
      <c r="H10" s="209"/>
      <c r="I10" s="210">
        <f t="shared" si="1"/>
        <v>282.6528979591837</v>
      </c>
      <c r="J10" s="211">
        <f>'[2]päd.PK'!D62</f>
        <v>422.230667649588</v>
      </c>
      <c r="K10" s="212">
        <f>'[2]päd.PK'!G62</f>
        <v>228.37265419069314</v>
      </c>
      <c r="L10" s="213"/>
      <c r="M10" s="214">
        <f>(48+45+51+48+54+41+39+40+48+47+58+37+36+52)/14</f>
        <v>46</v>
      </c>
      <c r="N10" s="215">
        <v>2435.06</v>
      </c>
      <c r="O10" s="154" t="s">
        <v>86</v>
      </c>
    </row>
    <row r="11" spans="1:15" s="60" customFormat="1" ht="13.5" customHeight="1">
      <c r="A11" s="78"/>
      <c r="B11" s="216">
        <f>'[2]Gesamtkosten'!B13</f>
        <v>2705137.01</v>
      </c>
      <c r="C11" s="217"/>
      <c r="D11" s="217"/>
      <c r="E11" s="218">
        <f>SUM(E4:E10)</f>
        <v>8045</v>
      </c>
      <c r="F11" s="219">
        <f>'[2]bel. Plätze'!D12</f>
        <v>1746</v>
      </c>
      <c r="G11" s="219">
        <f>'[2]bel. Plätze'!G12</f>
        <v>3952</v>
      </c>
      <c r="H11" s="219">
        <f>'[2]bel. Plätze'!H12</f>
        <v>2347</v>
      </c>
      <c r="I11" s="56"/>
      <c r="J11" s="220"/>
      <c r="K11" s="220"/>
      <c r="L11" s="220"/>
      <c r="M11" s="221"/>
      <c r="N11" s="359" t="s">
        <v>87</v>
      </c>
      <c r="O11" s="360"/>
    </row>
    <row r="12" spans="1:14" ht="15.75" customHeight="1" thickBot="1">
      <c r="A12" s="3" t="s">
        <v>88</v>
      </c>
      <c r="B12" s="3"/>
      <c r="E12" s="222"/>
      <c r="M12" s="224"/>
      <c r="N12" s="224"/>
    </row>
    <row r="13" spans="1:15" ht="99.75" customHeight="1" thickBot="1">
      <c r="A13" s="165" t="s">
        <v>2</v>
      </c>
      <c r="B13" s="166" t="s">
        <v>67</v>
      </c>
      <c r="C13" s="91" t="s">
        <v>68</v>
      </c>
      <c r="D13" s="167" t="s">
        <v>69</v>
      </c>
      <c r="E13" s="168" t="s">
        <v>70</v>
      </c>
      <c r="F13" s="169" t="s">
        <v>71</v>
      </c>
      <c r="G13" s="170" t="s">
        <v>72</v>
      </c>
      <c r="H13" s="171" t="s">
        <v>73</v>
      </c>
      <c r="I13" s="172" t="s">
        <v>74</v>
      </c>
      <c r="J13" s="173" t="s">
        <v>75</v>
      </c>
      <c r="K13" s="174" t="s">
        <v>76</v>
      </c>
      <c r="L13" s="175" t="s">
        <v>77</v>
      </c>
      <c r="M13" s="176" t="s">
        <v>78</v>
      </c>
      <c r="N13" s="176" t="s">
        <v>91</v>
      </c>
      <c r="O13" s="177" t="s">
        <v>79</v>
      </c>
    </row>
    <row r="14" spans="1:15" ht="47.25" customHeight="1">
      <c r="A14" s="61" t="s">
        <v>25</v>
      </c>
      <c r="B14" s="225">
        <f>'[2]Gesamtkosten'!B18</f>
        <v>212381.49</v>
      </c>
      <c r="C14" s="226">
        <v>156585.95</v>
      </c>
      <c r="D14" s="227">
        <f>C14/B14</f>
        <v>0.7372862390220543</v>
      </c>
      <c r="E14" s="181">
        <v>608</v>
      </c>
      <c r="F14" s="228">
        <f>'[2]bel. Plätze'!D18</f>
        <v>85</v>
      </c>
      <c r="G14" s="229">
        <f>'[2]bel. Plätze'!G18</f>
        <v>322</v>
      </c>
      <c r="H14" s="230">
        <f>'[2]bel. Plätze'!H18</f>
        <v>201</v>
      </c>
      <c r="I14" s="231">
        <f>C14/E14</f>
        <v>257.54268092105264</v>
      </c>
      <c r="J14" s="232">
        <f>'[2]päd.PK'!D65</f>
        <v>565.5151811863466</v>
      </c>
      <c r="K14" s="233">
        <f>'[2]päd.PK'!G65</f>
        <v>262.71226110419354</v>
      </c>
      <c r="L14" s="234">
        <f>'[2]päd.PK'!H65</f>
        <v>119.02391605571401</v>
      </c>
      <c r="M14" s="235">
        <f>(53+43+40+41)/4</f>
        <v>44.25</v>
      </c>
      <c r="N14" s="236">
        <v>3000</v>
      </c>
      <c r="O14" s="237" t="s">
        <v>89</v>
      </c>
    </row>
    <row r="15" spans="1:15" ht="36.75" customHeight="1">
      <c r="A15" s="67" t="s">
        <v>26</v>
      </c>
      <c r="B15" s="192">
        <f>'[2]Gesamtkosten'!B19</f>
        <v>119832.25</v>
      </c>
      <c r="C15" s="193">
        <v>108546.16</v>
      </c>
      <c r="D15" s="238">
        <f>C15/B15</f>
        <v>0.9058175908405292</v>
      </c>
      <c r="E15" s="194">
        <v>319</v>
      </c>
      <c r="F15" s="239">
        <f>'[2]bel. Plätze'!D19</f>
        <v>97</v>
      </c>
      <c r="G15" s="240">
        <f>'[2]bel. Plätze'!G19</f>
        <v>222</v>
      </c>
      <c r="H15" s="241">
        <f>'[2]bel. Plätze'!H19</f>
        <v>0</v>
      </c>
      <c r="I15" s="198">
        <f>C15/E15</f>
        <v>340.2700940438872</v>
      </c>
      <c r="J15" s="243">
        <f>'[2]päd.PK'!D66</f>
        <v>525.2432802231365</v>
      </c>
      <c r="K15" s="244">
        <f>'[2]päd.PK'!G66</f>
        <v>259.4484766592602</v>
      </c>
      <c r="L15" s="245"/>
      <c r="M15" s="246">
        <f>(53+45+42)/3</f>
        <v>46.666666666666664</v>
      </c>
      <c r="N15" s="236">
        <v>3000</v>
      </c>
      <c r="O15" s="147" t="s">
        <v>90</v>
      </c>
    </row>
    <row r="16" spans="1:15" ht="66.75" customHeight="1" thickBot="1">
      <c r="A16" s="72" t="s">
        <v>27</v>
      </c>
      <c r="B16" s="203">
        <f>'[2]Gesamtkosten'!B20</f>
        <v>464513.44</v>
      </c>
      <c r="C16" s="204">
        <v>412229.35</v>
      </c>
      <c r="D16" s="247">
        <f>C16/B16</f>
        <v>0.8874433213385602</v>
      </c>
      <c r="E16" s="206">
        <v>1292</v>
      </c>
      <c r="F16" s="248">
        <f>'[2]bel. Plätze'!D20</f>
        <v>356</v>
      </c>
      <c r="G16" s="249">
        <f>'[2]bel. Plätze'!G20</f>
        <v>655</v>
      </c>
      <c r="H16" s="250">
        <f>'[2]bel. Plätze'!H20</f>
        <v>281</v>
      </c>
      <c r="I16" s="210">
        <f>C16/E16</f>
        <v>319.0629643962848</v>
      </c>
      <c r="J16" s="251">
        <f>'[2]päd.PK'!D67</f>
        <v>550.2291769577478</v>
      </c>
      <c r="K16" s="252">
        <f>'[2]päd.PK'!G67</f>
        <v>278.2134267768839</v>
      </c>
      <c r="L16" s="253">
        <f>'[2]päd.PK'!H67</f>
        <v>121.41625787965432</v>
      </c>
      <c r="M16" s="254">
        <f>(42+40+57+44+47+44+38+50+47+57+43+51)/12</f>
        <v>46.666666666666664</v>
      </c>
      <c r="N16" s="255">
        <v>3000</v>
      </c>
      <c r="O16" s="256" t="s">
        <v>92</v>
      </c>
    </row>
    <row r="17" spans="2:9" ht="21.75" customHeight="1">
      <c r="B17" s="257"/>
      <c r="I17" s="2"/>
    </row>
    <row r="18" ht="12.75">
      <c r="B18" s="12"/>
    </row>
    <row r="19" spans="9:12" ht="12.75">
      <c r="I19" s="258"/>
      <c r="J19" s="257"/>
      <c r="K19" s="257"/>
      <c r="L19" s="257"/>
    </row>
    <row r="20" spans="9:12" ht="12.75">
      <c r="I20" s="258"/>
      <c r="J20" s="257"/>
      <c r="K20" s="257"/>
      <c r="L20" s="259"/>
    </row>
    <row r="21" spans="9:12" ht="12.75">
      <c r="I21" s="258"/>
      <c r="J21" s="257"/>
      <c r="K21" s="257"/>
      <c r="L21" s="259"/>
    </row>
    <row r="22" spans="9:12" ht="12.75">
      <c r="I22" s="258"/>
      <c r="J22" s="257"/>
      <c r="K22" s="257"/>
      <c r="L22" s="259"/>
    </row>
    <row r="23" spans="9:12" ht="12.75">
      <c r="I23" s="258"/>
      <c r="J23" s="257"/>
      <c r="K23" s="257"/>
      <c r="L23" s="259"/>
    </row>
    <row r="24" spans="9:12" ht="12.75">
      <c r="I24" s="258"/>
      <c r="J24" s="257"/>
      <c r="K24" s="257"/>
      <c r="L24" s="259"/>
    </row>
    <row r="25" spans="9:12" ht="12.75">
      <c r="I25" s="258"/>
      <c r="J25" s="257"/>
      <c r="K25" s="257"/>
      <c r="L25" s="259"/>
    </row>
    <row r="26" spans="9:12" ht="12.75">
      <c r="I26" s="258"/>
      <c r="J26" s="257"/>
      <c r="K26" s="257"/>
      <c r="L26" s="259"/>
    </row>
    <row r="27" spans="9:12" ht="12.75">
      <c r="I27" s="258"/>
      <c r="J27" s="257"/>
      <c r="K27" s="257"/>
      <c r="L27" s="259"/>
    </row>
    <row r="28" spans="9:12" ht="12.75">
      <c r="I28" s="258"/>
      <c r="J28" s="257"/>
      <c r="K28" s="257"/>
      <c r="L28" s="259"/>
    </row>
    <row r="29" spans="9:12" ht="12.75">
      <c r="I29" s="258"/>
      <c r="J29" s="257"/>
      <c r="K29" s="259"/>
      <c r="L29" s="259"/>
    </row>
    <row r="30" spans="9:12" ht="12.75">
      <c r="I30" s="258"/>
      <c r="J30" s="257"/>
      <c r="K30" s="259"/>
      <c r="L30" s="259"/>
    </row>
    <row r="31" spans="9:12" ht="12.75">
      <c r="I31" s="258"/>
      <c r="J31" s="257"/>
      <c r="K31" s="259"/>
      <c r="L31" s="259"/>
    </row>
    <row r="32" spans="9:12" ht="12.75">
      <c r="I32" s="258"/>
      <c r="J32" s="257"/>
      <c r="K32" s="259"/>
      <c r="L32" s="259"/>
    </row>
    <row r="33" spans="9:12" ht="12.75">
      <c r="I33" s="258"/>
      <c r="J33" s="257"/>
      <c r="K33" s="259"/>
      <c r="L33" s="257"/>
    </row>
    <row r="34" ht="12.75">
      <c r="I34" s="258"/>
    </row>
    <row r="35" ht="12.75">
      <c r="I35" s="258"/>
    </row>
    <row r="36" ht="12.75">
      <c r="I36" s="258"/>
    </row>
    <row r="37" ht="12.75">
      <c r="I37" s="258"/>
    </row>
    <row r="38" ht="12.75">
      <c r="I38" s="258"/>
    </row>
    <row r="39" ht="12.75">
      <c r="I39" s="258"/>
    </row>
  </sheetData>
  <mergeCells count="1">
    <mergeCell ref="N11:O11"/>
  </mergeCells>
  <printOptions/>
  <pageMargins left="0.7874015748031497" right="0.59" top="0.5905511811023623" bottom="0.7874015748031497" header="0.5118110236220472" footer="0.5118110236220472"/>
  <pageSetup horizontalDpi="300" verticalDpi="300" orientation="landscape" paperSize="9" scale="68" r:id="rId1"/>
  <headerFooter alignWithMargins="0">
    <oddFooter xml:space="preserve">&amp;R&amp;D &amp;F  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H12" sqref="H12"/>
    </sheetView>
  </sheetViews>
  <sheetFormatPr defaultColWidth="11.421875" defaultRowHeight="12.75"/>
  <cols>
    <col min="1" max="1" width="36.140625" style="0" customWidth="1"/>
    <col min="2" max="2" width="19.28125" style="0" customWidth="1"/>
    <col min="3" max="4" width="17.28125" style="0" customWidth="1"/>
    <col min="5" max="5" width="15.8515625" style="0" customWidth="1"/>
    <col min="6" max="6" width="17.00390625" style="0" customWidth="1"/>
    <col min="8" max="8" width="13.28125" style="0" bestFit="1" customWidth="1"/>
  </cols>
  <sheetData>
    <row r="1" spans="1:7" ht="21.75" customHeight="1">
      <c r="A1" s="260" t="s">
        <v>93</v>
      </c>
      <c r="B1" s="260"/>
      <c r="C1" s="260"/>
      <c r="D1" s="260"/>
      <c r="E1" s="260"/>
      <c r="F1" s="260"/>
      <c r="G1" s="260"/>
    </row>
    <row r="2" ht="21.75" customHeight="1" thickBot="1">
      <c r="A2" t="s">
        <v>94</v>
      </c>
    </row>
    <row r="3" spans="1:6" ht="48" customHeight="1" thickBot="1">
      <c r="A3" s="261"/>
      <c r="B3" s="262" t="s">
        <v>95</v>
      </c>
      <c r="C3" s="262" t="s">
        <v>96</v>
      </c>
      <c r="D3" s="262" t="s">
        <v>97</v>
      </c>
      <c r="E3" s="262" t="s">
        <v>98</v>
      </c>
      <c r="F3" s="263" t="s">
        <v>119</v>
      </c>
    </row>
    <row r="4" spans="1:6" ht="31.5" customHeight="1">
      <c r="A4" s="264" t="s">
        <v>99</v>
      </c>
      <c r="B4" s="265">
        <f>'[2]Gesamtkosten'!$B$13+'[2]Gesamtkosten'!$B$21</f>
        <v>3501864.1899999995</v>
      </c>
      <c r="C4" s="265">
        <f>'[2]Gesamtkosten'!$B$13+'[2]Gesamtkosten'!$B$21</f>
        <v>3501864.1899999995</v>
      </c>
      <c r="D4" s="265">
        <f>'[2]Gesamtkosten'!$B$13+'[2]Gesamtkosten'!$B$21</f>
        <v>3501864.1899999995</v>
      </c>
      <c r="E4" s="265">
        <f>'[2]Gesamtkosten'!$B$13+'[2]Gesamtkosten'!$B$21</f>
        <v>3501864.1899999995</v>
      </c>
      <c r="F4" s="265">
        <f>'[2]Gesamtkosten'!$B$13+'[2]Gesamtkosten'!$B$21</f>
        <v>3501864.1899999995</v>
      </c>
    </row>
    <row r="5" spans="1:6" ht="37.5" customHeight="1">
      <c r="A5" s="266" t="s">
        <v>100</v>
      </c>
      <c r="B5" s="267">
        <f>'[4]Defizit'!$C$22</f>
        <v>1559382.51</v>
      </c>
      <c r="C5" s="267">
        <f>'[4]Defizit'!$C$22</f>
        <v>1559382.51</v>
      </c>
      <c r="D5" s="267">
        <f>'[4]Defizit'!$C$22</f>
        <v>1559382.51</v>
      </c>
      <c r="E5" s="267">
        <f>'[4]Defizit'!$C$22</f>
        <v>1559382.51</v>
      </c>
      <c r="F5" s="267">
        <f>'[4]Defizit'!$C$22</f>
        <v>1559382.51</v>
      </c>
    </row>
    <row r="6" spans="1:8" ht="51.75" customHeight="1">
      <c r="A6" s="268" t="s">
        <v>101</v>
      </c>
      <c r="B6" s="269">
        <f>B4-B5</f>
        <v>1942481.6799999995</v>
      </c>
      <c r="C6" s="269">
        <f>C4-C5</f>
        <v>1942481.6799999995</v>
      </c>
      <c r="D6" s="269">
        <f>D4-D5</f>
        <v>1942481.6799999995</v>
      </c>
      <c r="E6" s="269">
        <f>E4-E5</f>
        <v>1942481.6799999995</v>
      </c>
      <c r="F6" s="269">
        <f>F4-F5</f>
        <v>1942481.6799999995</v>
      </c>
      <c r="H6" s="223"/>
    </row>
    <row r="7" spans="1:8" ht="40.5" customHeight="1">
      <c r="A7" s="270" t="s">
        <v>102</v>
      </c>
      <c r="B7" s="271">
        <v>624908.05</v>
      </c>
      <c r="C7" s="271">
        <f>'[3]Zuschuss Stadt 1'!E21-12181.72</f>
        <v>785559.0900000001</v>
      </c>
      <c r="D7" s="271">
        <f>'[3]Zuschuss Stadt 2'!E21-12181.72</f>
        <v>657101.0900000001</v>
      </c>
      <c r="E7" s="271">
        <f>'[3]Zuschuss Stadt 3'!E21-12181.72</f>
        <v>528387.5900000001</v>
      </c>
      <c r="F7" s="271">
        <f>'[3]Zuschuss Stadt 4'!E21-12181.72</f>
        <v>628400.0900000001</v>
      </c>
      <c r="H7" s="223"/>
    </row>
    <row r="8" spans="1:8" ht="34.5" customHeight="1">
      <c r="A8" s="272" t="s">
        <v>103</v>
      </c>
      <c r="B8" s="273">
        <f>B6-B7</f>
        <v>1317573.6299999994</v>
      </c>
      <c r="C8" s="273">
        <f>C6-C7</f>
        <v>1156922.5899999994</v>
      </c>
      <c r="D8" s="273">
        <f>D6-D7</f>
        <v>1285380.5899999994</v>
      </c>
      <c r="E8" s="273">
        <f>E6-E7</f>
        <v>1414094.0899999994</v>
      </c>
      <c r="F8" s="273">
        <f>F6-F7</f>
        <v>1314081.5899999994</v>
      </c>
      <c r="H8" s="223"/>
    </row>
    <row r="9" spans="1:8" ht="39.75" customHeight="1">
      <c r="A9" s="266" t="s">
        <v>104</v>
      </c>
      <c r="B9" s="273">
        <f>B8-B10</f>
        <v>326525.5899999994</v>
      </c>
      <c r="C9" s="273">
        <f>C8-C10</f>
        <v>326525.5899999994</v>
      </c>
      <c r="D9" s="273">
        <f>D8-D10</f>
        <v>326525.5899999994</v>
      </c>
      <c r="E9" s="273">
        <f>E8-E10</f>
        <v>326525.5899999994</v>
      </c>
      <c r="F9" s="273">
        <f>F8-F10</f>
        <v>326525.5899999994</v>
      </c>
      <c r="H9" s="223"/>
    </row>
    <row r="10" spans="1:6" ht="33.75" customHeight="1">
      <c r="A10" s="274" t="s">
        <v>105</v>
      </c>
      <c r="B10" s="275">
        <f>'[3]Zuschuss Stadt aktuell'!D21</f>
        <v>991048.04</v>
      </c>
      <c r="C10" s="275">
        <f>'[3]Zuschuss Stadt 1'!D21</f>
        <v>830397</v>
      </c>
      <c r="D10" s="275">
        <f>'[3]Zuschuss Stadt 2'!D21</f>
        <v>958855</v>
      </c>
      <c r="E10" s="275">
        <f>'[3]Zuschuss Stadt 3'!D21</f>
        <v>1087568.5</v>
      </c>
      <c r="F10" s="275">
        <f>'[3]Zuschuss Stadt 4'!D21</f>
        <v>987556</v>
      </c>
    </row>
    <row r="11" s="12" customFormat="1" ht="21.75" customHeight="1" thickBot="1">
      <c r="B11" s="161"/>
    </row>
    <row r="12" spans="1:8" s="12" customFormat="1" ht="50.25" customHeight="1" thickBot="1">
      <c r="A12" s="276" t="s">
        <v>106</v>
      </c>
      <c r="B12" s="277">
        <v>2006</v>
      </c>
      <c r="C12" s="157" t="s">
        <v>107</v>
      </c>
      <c r="D12" s="157" t="s">
        <v>108</v>
      </c>
      <c r="E12" s="157" t="s">
        <v>109</v>
      </c>
      <c r="F12" s="263" t="s">
        <v>119</v>
      </c>
      <c r="H12" s="12" t="s">
        <v>110</v>
      </c>
    </row>
    <row r="13" spans="1:6" s="12" customFormat="1" ht="21.75" customHeight="1">
      <c r="A13" s="278" t="s">
        <v>111</v>
      </c>
      <c r="B13" s="13" t="s">
        <v>112</v>
      </c>
      <c r="C13" s="279">
        <v>90</v>
      </c>
      <c r="D13" s="279">
        <v>110</v>
      </c>
      <c r="E13" s="280">
        <v>139</v>
      </c>
      <c r="F13" s="280">
        <v>116</v>
      </c>
    </row>
    <row r="14" spans="1:6" s="12" customFormat="1" ht="21.75" customHeight="1" thickBot="1">
      <c r="A14" s="281" t="s">
        <v>113</v>
      </c>
      <c r="B14" s="47" t="s">
        <v>114</v>
      </c>
      <c r="C14" s="282">
        <v>120</v>
      </c>
      <c r="D14" s="282">
        <v>150</v>
      </c>
      <c r="E14" s="160">
        <v>185</v>
      </c>
      <c r="F14" s="160">
        <v>155</v>
      </c>
    </row>
    <row r="15" spans="1:6" ht="21.75" customHeight="1">
      <c r="A15" s="278" t="s">
        <v>115</v>
      </c>
      <c r="B15" s="13" t="s">
        <v>116</v>
      </c>
      <c r="C15" s="279">
        <v>75</v>
      </c>
      <c r="D15" s="279">
        <v>85</v>
      </c>
      <c r="E15" s="280">
        <v>94</v>
      </c>
      <c r="F15" s="280">
        <v>90</v>
      </c>
    </row>
    <row r="16" spans="1:6" ht="21.75" customHeight="1" thickBot="1">
      <c r="A16" s="281" t="s">
        <v>117</v>
      </c>
      <c r="B16" s="47" t="s">
        <v>118</v>
      </c>
      <c r="C16" s="282">
        <v>100</v>
      </c>
      <c r="D16" s="282">
        <v>115</v>
      </c>
      <c r="E16" s="160">
        <v>125</v>
      </c>
      <c r="F16" s="160">
        <v>120</v>
      </c>
    </row>
    <row r="17" spans="1:6" ht="21.75" customHeight="1" thickBot="1">
      <c r="A17" s="283" t="s">
        <v>73</v>
      </c>
      <c r="B17" s="284"/>
      <c r="C17" s="285">
        <v>53</v>
      </c>
      <c r="D17" s="285">
        <v>56</v>
      </c>
      <c r="E17" s="286">
        <v>60</v>
      </c>
      <c r="F17" s="286">
        <v>53</v>
      </c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</sheetData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Footer xml:space="preserve">&amp;R&amp;D &amp;F -&amp;A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4">
      <selection activeCell="J12" sqref="J12"/>
    </sheetView>
  </sheetViews>
  <sheetFormatPr defaultColWidth="11.421875" defaultRowHeight="12.75"/>
  <cols>
    <col min="1" max="1" width="13.8515625" style="0" customWidth="1"/>
    <col min="2" max="2" width="19.00390625" style="0" customWidth="1"/>
  </cols>
  <sheetData>
    <row r="1" spans="1:4" ht="21.75" customHeight="1">
      <c r="A1" s="260" t="s">
        <v>120</v>
      </c>
      <c r="B1" s="260"/>
      <c r="D1" s="59"/>
    </row>
    <row r="2" ht="21.75" customHeight="1">
      <c r="A2" t="s">
        <v>121</v>
      </c>
    </row>
    <row r="3" ht="21.75" customHeight="1" thickBot="1"/>
    <row r="4" spans="1:8" ht="27.75" customHeight="1" thickBot="1">
      <c r="A4" s="287" t="s">
        <v>122</v>
      </c>
      <c r="B4" s="288" t="s">
        <v>2</v>
      </c>
      <c r="C4" s="289" t="s">
        <v>123</v>
      </c>
      <c r="D4" s="87"/>
      <c r="E4" s="84" t="s">
        <v>124</v>
      </c>
      <c r="F4" s="290"/>
      <c r="G4" s="166" t="s">
        <v>125</v>
      </c>
      <c r="H4" s="291"/>
    </row>
    <row r="5" spans="1:8" ht="21.75" customHeight="1" thickBot="1">
      <c r="A5" s="292"/>
      <c r="B5" s="293"/>
      <c r="C5" s="90" t="s">
        <v>126</v>
      </c>
      <c r="D5" s="294" t="s">
        <v>127</v>
      </c>
      <c r="E5" s="292" t="s">
        <v>126</v>
      </c>
      <c r="F5" s="292" t="s">
        <v>127</v>
      </c>
      <c r="G5" s="284"/>
      <c r="H5" s="12"/>
    </row>
    <row r="6" spans="1:8" ht="21.75" customHeight="1" thickBot="1">
      <c r="A6" s="292" t="s">
        <v>128</v>
      </c>
      <c r="B6" s="284" t="s">
        <v>129</v>
      </c>
      <c r="C6" s="295">
        <v>90</v>
      </c>
      <c r="D6" s="296">
        <v>120</v>
      </c>
      <c r="E6" s="295">
        <v>75</v>
      </c>
      <c r="F6" s="295">
        <v>100</v>
      </c>
      <c r="G6" s="295">
        <v>53</v>
      </c>
      <c r="H6" s="127"/>
    </row>
    <row r="7" spans="1:8" ht="21.75" customHeight="1" thickBot="1">
      <c r="A7" s="292" t="s">
        <v>128</v>
      </c>
      <c r="B7" s="292" t="s">
        <v>130</v>
      </c>
      <c r="C7" s="295">
        <v>90</v>
      </c>
      <c r="D7" s="297">
        <v>120</v>
      </c>
      <c r="E7" s="295">
        <v>75</v>
      </c>
      <c r="F7" s="295">
        <v>100</v>
      </c>
      <c r="G7" s="295"/>
      <c r="H7" s="127"/>
    </row>
    <row r="8" spans="1:8" ht="21.75" customHeight="1" thickBot="1">
      <c r="A8" s="292" t="s">
        <v>131</v>
      </c>
      <c r="B8" s="292" t="s">
        <v>132</v>
      </c>
      <c r="C8" s="295">
        <v>100</v>
      </c>
      <c r="D8" s="297">
        <v>140</v>
      </c>
      <c r="E8" s="295">
        <v>90</v>
      </c>
      <c r="F8" s="295">
        <v>125</v>
      </c>
      <c r="G8" s="295">
        <v>60</v>
      </c>
      <c r="H8" s="127"/>
    </row>
    <row r="9" spans="1:8" ht="21.75" customHeight="1" thickBot="1">
      <c r="A9" s="292" t="s">
        <v>133</v>
      </c>
      <c r="B9" s="292" t="s">
        <v>12</v>
      </c>
      <c r="C9" s="295">
        <v>116</v>
      </c>
      <c r="D9" s="297">
        <v>155</v>
      </c>
      <c r="E9" s="295">
        <v>90</v>
      </c>
      <c r="F9" s="295">
        <v>120</v>
      </c>
      <c r="G9" s="295"/>
      <c r="H9" s="127"/>
    </row>
    <row r="10" spans="1:8" ht="21.75" customHeight="1" thickBot="1">
      <c r="A10" s="298" t="s">
        <v>134</v>
      </c>
      <c r="B10" s="292" t="s">
        <v>135</v>
      </c>
      <c r="C10" s="295">
        <v>116</v>
      </c>
      <c r="D10" s="297">
        <v>155</v>
      </c>
      <c r="E10" s="295">
        <v>90</v>
      </c>
      <c r="F10" s="295">
        <v>120</v>
      </c>
      <c r="G10" s="295"/>
      <c r="H10" s="127"/>
    </row>
    <row r="11" spans="1:8" ht="21.75" customHeight="1" thickBot="1">
      <c r="A11" s="292" t="s">
        <v>136</v>
      </c>
      <c r="B11" s="292" t="s">
        <v>14</v>
      </c>
      <c r="C11" s="295">
        <v>116</v>
      </c>
      <c r="D11" s="297">
        <v>155</v>
      </c>
      <c r="E11" s="295">
        <v>90</v>
      </c>
      <c r="F11" s="295">
        <v>120</v>
      </c>
      <c r="G11" s="295"/>
      <c r="H11" s="127"/>
    </row>
    <row r="12" spans="1:11" ht="44.25" customHeight="1" thickBot="1">
      <c r="A12" s="284" t="s">
        <v>136</v>
      </c>
      <c r="B12" s="292" t="s">
        <v>15</v>
      </c>
      <c r="C12" s="295"/>
      <c r="D12" s="297"/>
      <c r="E12" s="295"/>
      <c r="F12" s="295"/>
      <c r="G12" s="299" t="s">
        <v>150</v>
      </c>
      <c r="H12" s="127"/>
      <c r="K12" s="12"/>
    </row>
    <row r="13" spans="1:11" ht="21.75" customHeight="1" thickBot="1">
      <c r="A13" s="12"/>
      <c r="B13" s="12"/>
      <c r="C13" s="300"/>
      <c r="D13" s="300"/>
      <c r="E13" s="300"/>
      <c r="F13" s="300"/>
      <c r="G13" s="301"/>
      <c r="H13" s="127"/>
      <c r="K13" s="12"/>
    </row>
    <row r="14" spans="1:11" ht="21.75" customHeight="1" thickBot="1">
      <c r="A14" s="287" t="s">
        <v>122</v>
      </c>
      <c r="B14" s="302" t="s">
        <v>2</v>
      </c>
      <c r="C14" s="303" t="s">
        <v>137</v>
      </c>
      <c r="D14" s="304"/>
      <c r="E14" s="305"/>
      <c r="F14" s="303" t="s">
        <v>138</v>
      </c>
      <c r="G14" s="307"/>
      <c r="H14" s="308"/>
      <c r="K14" s="12"/>
    </row>
    <row r="15" spans="1:11" ht="21.75" customHeight="1">
      <c r="A15" s="309"/>
      <c r="B15" s="310"/>
      <c r="C15" s="311" t="s">
        <v>139</v>
      </c>
      <c r="D15" s="312" t="s">
        <v>140</v>
      </c>
      <c r="E15" s="313" t="s">
        <v>141</v>
      </c>
      <c r="F15" s="311" t="s">
        <v>139</v>
      </c>
      <c r="G15" s="314" t="s">
        <v>140</v>
      </c>
      <c r="H15" s="315" t="s">
        <v>142</v>
      </c>
      <c r="K15" s="12"/>
    </row>
    <row r="16" spans="1:11" ht="21.75" customHeight="1" thickBot="1">
      <c r="A16" s="47" t="s">
        <v>143</v>
      </c>
      <c r="B16" s="316" t="s">
        <v>47</v>
      </c>
      <c r="C16" s="317">
        <v>139</v>
      </c>
      <c r="D16" s="318">
        <v>167</v>
      </c>
      <c r="E16" s="319">
        <v>185</v>
      </c>
      <c r="F16" s="317">
        <v>94</v>
      </c>
      <c r="G16" s="320">
        <v>113</v>
      </c>
      <c r="H16" s="319">
        <v>125</v>
      </c>
      <c r="K16" s="12"/>
    </row>
    <row r="17" spans="1:11" ht="21.75" customHeight="1" thickBot="1">
      <c r="A17" s="12"/>
      <c r="B17" s="12"/>
      <c r="C17" s="300"/>
      <c r="D17" s="300"/>
      <c r="E17" s="300"/>
      <c r="F17" s="300"/>
      <c r="G17" s="301"/>
      <c r="H17" s="127"/>
      <c r="I17" s="12"/>
      <c r="J17" s="12"/>
      <c r="K17" s="12"/>
    </row>
    <row r="18" spans="1:11" ht="21.75" customHeight="1" thickBot="1">
      <c r="A18" s="321" t="s">
        <v>122</v>
      </c>
      <c r="B18" s="322" t="s">
        <v>2</v>
      </c>
      <c r="C18" s="323" t="s">
        <v>123</v>
      </c>
      <c r="D18" s="324"/>
      <c r="E18" s="324"/>
      <c r="F18" s="324"/>
      <c r="G18" s="324"/>
      <c r="H18" s="325"/>
      <c r="I18" s="326" t="s">
        <v>124</v>
      </c>
      <c r="J18" s="327"/>
      <c r="K18" s="301"/>
    </row>
    <row r="19" spans="1:11" ht="21.75" customHeight="1" thickBot="1">
      <c r="A19" s="292"/>
      <c r="B19" s="328"/>
      <c r="C19" s="295" t="s">
        <v>144</v>
      </c>
      <c r="D19" s="295" t="s">
        <v>145</v>
      </c>
      <c r="E19" s="329" t="s">
        <v>146</v>
      </c>
      <c r="F19" s="295" t="s">
        <v>147</v>
      </c>
      <c r="G19" s="295" t="s">
        <v>148</v>
      </c>
      <c r="H19" s="330" t="s">
        <v>149</v>
      </c>
      <c r="I19" s="331" t="s">
        <v>126</v>
      </c>
      <c r="J19" s="295" t="s">
        <v>127</v>
      </c>
      <c r="K19" s="301"/>
    </row>
    <row r="20" spans="1:11" ht="21.75" customHeight="1" thickBot="1">
      <c r="A20" s="298" t="s">
        <v>143</v>
      </c>
      <c r="B20" s="332" t="s">
        <v>19</v>
      </c>
      <c r="C20" s="295">
        <v>139</v>
      </c>
      <c r="D20" s="295">
        <v>157</v>
      </c>
      <c r="E20" s="329">
        <v>164</v>
      </c>
      <c r="F20" s="295">
        <v>170</v>
      </c>
      <c r="G20" s="295">
        <v>178</v>
      </c>
      <c r="H20" s="333">
        <v>185</v>
      </c>
      <c r="I20" s="331">
        <v>94</v>
      </c>
      <c r="J20" s="295">
        <v>125</v>
      </c>
      <c r="K20" s="300"/>
    </row>
    <row r="21" spans="1:11" ht="21.75" customHeight="1" thickBot="1">
      <c r="A21" s="292" t="s">
        <v>143</v>
      </c>
      <c r="B21" s="332" t="s">
        <v>18</v>
      </c>
      <c r="C21" s="334">
        <v>139</v>
      </c>
      <c r="D21" s="334">
        <v>157</v>
      </c>
      <c r="E21" s="335">
        <v>164</v>
      </c>
      <c r="F21" s="334">
        <v>170</v>
      </c>
      <c r="G21" s="334">
        <v>178</v>
      </c>
      <c r="H21" s="336">
        <v>185</v>
      </c>
      <c r="I21" s="331">
        <v>94</v>
      </c>
      <c r="J21" s="295">
        <v>125</v>
      </c>
      <c r="K21" s="300"/>
    </row>
    <row r="22" ht="21.75" customHeight="1">
      <c r="K22" s="12"/>
    </row>
    <row r="23" spans="2:11" ht="21.75" customHeight="1">
      <c r="B23" s="12"/>
      <c r="C23" s="12"/>
      <c r="D23" s="127"/>
      <c r="E23" s="127"/>
      <c r="F23" s="127"/>
      <c r="G23" s="127"/>
      <c r="H23" s="127"/>
      <c r="I23" s="127"/>
      <c r="J23" s="127"/>
      <c r="K23" s="12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Carola.Elsner</dc:creator>
  <cp:keywords/>
  <dc:description/>
  <cp:lastModifiedBy>Carola.Elsner</cp:lastModifiedBy>
  <dcterms:created xsi:type="dcterms:W3CDTF">2008-05-30T09:05:53Z</dcterms:created>
  <dcterms:modified xsi:type="dcterms:W3CDTF">2008-05-30T09:16:18Z</dcterms:modified>
  <cp:category/>
  <cp:version/>
  <cp:contentType/>
  <cp:contentStatus/>
</cp:coreProperties>
</file>